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00" firstSheet="9" activeTab="9"/>
  </bookViews>
  <sheets>
    <sheet name="2010" sheetId="12" r:id="rId1"/>
    <sheet name="2011 Yılı" sheetId="1" r:id="rId2"/>
    <sheet name="2012(Ocak-Mart)" sheetId="4" r:id="rId3"/>
    <sheet name="2012(Ocak-Haziran)" sheetId="5" r:id="rId4"/>
    <sheet name="2012(Ocak-Eylül)" sheetId="6" r:id="rId5"/>
    <sheet name="2012(Ocak-Aralık" sheetId="7" r:id="rId6"/>
    <sheet name="2013(Ocak-Mart)" sheetId="8" r:id="rId7"/>
    <sheet name="2013(Ocak-Haziran)" sheetId="9" r:id="rId8"/>
    <sheet name="2013(Ocak-Eylül)" sheetId="10" r:id="rId9"/>
    <sheet name="2014(Ocak-Aralık)" sheetId="16" r:id="rId10"/>
  </sheets>
  <definedNames>
    <definedName name="_xlnm.Print_Area" localSheetId="0">'2010'!$A$1:$E$27</definedName>
    <definedName name="_xlnm.Print_Area" localSheetId="5">'2012(Ocak-Aralık'!$A$1:$E$27</definedName>
    <definedName name="_xlnm.Print_Area" localSheetId="8">'2013(Ocak-Eylül)'!$A$1:$E$27</definedName>
    <definedName name="_xlnm.Print_Area" localSheetId="7">'2013(Ocak-Haziran)'!$A$1:$E$27</definedName>
    <definedName name="_xlnm.Print_Area" localSheetId="6">'2013(Ocak-Mart)'!$A$1:$E$27</definedName>
    <definedName name="_xlnm.Print_Area" localSheetId="9">'2014(Ocak-Aralık)'!$A$1:$E$28</definedName>
  </definedNames>
  <calcPr calcId="145621"/>
</workbook>
</file>

<file path=xl/calcChain.xml><?xml version="1.0" encoding="utf-8"?>
<calcChain xmlns="http://schemas.openxmlformats.org/spreadsheetml/2006/main">
  <c r="D13" i="16" l="1"/>
  <c r="C13" i="16"/>
  <c r="D25" i="16" l="1"/>
  <c r="E27" i="16" l="1"/>
  <c r="E26" i="16"/>
  <c r="C25" i="16"/>
  <c r="C28" i="16" s="1"/>
  <c r="E24" i="16"/>
  <c r="E23" i="16"/>
  <c r="E22" i="16"/>
  <c r="E21" i="16"/>
  <c r="E20" i="16"/>
  <c r="E19" i="16"/>
  <c r="E18" i="16"/>
  <c r="D17" i="16"/>
  <c r="D28" i="16" s="1"/>
  <c r="E28" i="16" s="1"/>
  <c r="E13" i="16"/>
  <c r="E11" i="16"/>
  <c r="E9" i="16"/>
  <c r="E7" i="16"/>
  <c r="E6" i="16"/>
  <c r="E5" i="16"/>
  <c r="E4" i="16"/>
  <c r="E25" i="16" l="1"/>
  <c r="E17" i="16"/>
  <c r="D17" i="12" l="1"/>
  <c r="D16" i="12" s="1"/>
  <c r="D24" i="12"/>
  <c r="C27" i="12"/>
  <c r="E23" i="12"/>
  <c r="E21" i="12"/>
  <c r="E20" i="12"/>
  <c r="E19" i="12"/>
  <c r="E18" i="12"/>
  <c r="E17" i="12"/>
  <c r="C12" i="12"/>
  <c r="D12" i="12"/>
  <c r="E7" i="12"/>
  <c r="E6" i="12"/>
  <c r="E5" i="12"/>
  <c r="E4" i="12"/>
  <c r="E24" i="12" l="1"/>
  <c r="E12" i="12"/>
  <c r="D27" i="12"/>
  <c r="E27" i="12" s="1"/>
  <c r="E16" i="12"/>
  <c r="E9" i="12"/>
  <c r="D18" i="10" l="1"/>
  <c r="D23" i="10"/>
  <c r="D21" i="10"/>
  <c r="D20" i="10"/>
  <c r="D17" i="10"/>
  <c r="D16" i="10" s="1"/>
  <c r="D11" i="10"/>
  <c r="D9" i="10"/>
  <c r="D12" i="10" s="1"/>
  <c r="E12" i="10" s="1"/>
  <c r="E26" i="10"/>
  <c r="E25" i="10"/>
  <c r="D24" i="10"/>
  <c r="E24" i="10" s="1"/>
  <c r="C24" i="10"/>
  <c r="C27" i="10" s="1"/>
  <c r="E23" i="10"/>
  <c r="E22" i="10"/>
  <c r="E21" i="10"/>
  <c r="E20" i="10"/>
  <c r="E19" i="10"/>
  <c r="E18" i="10"/>
  <c r="C12" i="10"/>
  <c r="E11" i="10"/>
  <c r="E7" i="10"/>
  <c r="E6" i="10"/>
  <c r="E5" i="10"/>
  <c r="E4" i="10"/>
  <c r="D27" i="10" l="1"/>
  <c r="E27" i="10" s="1"/>
  <c r="E16" i="10"/>
  <c r="E9" i="10"/>
  <c r="E17" i="10"/>
  <c r="D23" i="9"/>
  <c r="D21" i="9"/>
  <c r="D20" i="9"/>
  <c r="E20" i="9" s="1"/>
  <c r="D17" i="9"/>
  <c r="D16" i="9"/>
  <c r="D11" i="9"/>
  <c r="D12" i="9"/>
  <c r="E12" i="9" s="1"/>
  <c r="D9" i="9"/>
  <c r="E9" i="9" s="1"/>
  <c r="E26" i="9"/>
  <c r="E25" i="9"/>
  <c r="D24" i="9"/>
  <c r="E24" i="9" s="1"/>
  <c r="C24" i="9"/>
  <c r="C27" i="9" s="1"/>
  <c r="E23" i="9"/>
  <c r="E22" i="9"/>
  <c r="E21" i="9"/>
  <c r="E19" i="9"/>
  <c r="E18" i="9"/>
  <c r="C12" i="9"/>
  <c r="E7" i="9"/>
  <c r="E6" i="9"/>
  <c r="E5" i="9"/>
  <c r="E4" i="9"/>
  <c r="E11" i="9" l="1"/>
  <c r="D27" i="9"/>
  <c r="E27" i="9" s="1"/>
  <c r="E16" i="9"/>
  <c r="E17" i="9"/>
  <c r="D18" i="8"/>
  <c r="D17" i="8"/>
  <c r="D11" i="8"/>
  <c r="D9" i="8"/>
  <c r="E26" i="8" l="1"/>
  <c r="E25" i="8"/>
  <c r="D24" i="8"/>
  <c r="C24" i="8"/>
  <c r="C27" i="8" s="1"/>
  <c r="E23" i="8"/>
  <c r="E22" i="8"/>
  <c r="E21" i="8"/>
  <c r="E20" i="8"/>
  <c r="E19" i="8"/>
  <c r="E18" i="8"/>
  <c r="D16" i="8"/>
  <c r="D12" i="8"/>
  <c r="C12" i="8"/>
  <c r="E11" i="8"/>
  <c r="E9" i="8"/>
  <c r="E7" i="8"/>
  <c r="E6" i="8"/>
  <c r="E5" i="8"/>
  <c r="E4" i="8"/>
  <c r="E24" i="8" l="1"/>
  <c r="E12" i="8"/>
  <c r="E16" i="8"/>
  <c r="D27" i="8"/>
  <c r="E27" i="8" s="1"/>
  <c r="E17" i="8"/>
  <c r="D16" i="7"/>
  <c r="D27" i="7" s="1"/>
  <c r="C27" i="7"/>
  <c r="D17" i="7"/>
  <c r="E25" i="7"/>
  <c r="E26" i="7"/>
  <c r="D24" i="7"/>
  <c r="C24" i="7"/>
  <c r="E24" i="7" l="1"/>
  <c r="E23" i="7"/>
  <c r="E22" i="7"/>
  <c r="E21" i="7"/>
  <c r="E20" i="7"/>
  <c r="E19" i="7"/>
  <c r="E18" i="7"/>
  <c r="E17" i="7"/>
  <c r="E16" i="7"/>
  <c r="D12" i="7"/>
  <c r="C12" i="7"/>
  <c r="E11" i="7"/>
  <c r="E9" i="7"/>
  <c r="E7" i="7"/>
  <c r="E6" i="7"/>
  <c r="E5" i="7"/>
  <c r="E4" i="7"/>
  <c r="E27" i="7" l="1"/>
  <c r="E12" i="7"/>
  <c r="D19" i="6"/>
  <c r="D16" i="6" s="1"/>
  <c r="C27" i="6" l="1"/>
  <c r="E26" i="6"/>
  <c r="E25" i="6"/>
  <c r="E24" i="6"/>
  <c r="E23" i="6"/>
  <c r="E22" i="6"/>
  <c r="E21" i="6"/>
  <c r="E20" i="6"/>
  <c r="E19" i="6"/>
  <c r="E18" i="6"/>
  <c r="E17" i="6"/>
  <c r="D27" i="6"/>
  <c r="D12" i="6"/>
  <c r="E12" i="6" s="1"/>
  <c r="C12" i="6"/>
  <c r="E11" i="6"/>
  <c r="E9" i="6"/>
  <c r="E7" i="6"/>
  <c r="E6" i="6"/>
  <c r="E5" i="6"/>
  <c r="E4" i="6"/>
  <c r="E27" i="6" l="1"/>
  <c r="E16" i="6"/>
  <c r="D16" i="5"/>
  <c r="E16" i="5" s="1"/>
  <c r="C27" i="5"/>
  <c r="E26" i="5"/>
  <c r="E25" i="5"/>
  <c r="E24" i="5"/>
  <c r="E23" i="5"/>
  <c r="E22" i="5"/>
  <c r="E21" i="5"/>
  <c r="E20" i="5"/>
  <c r="E19" i="5"/>
  <c r="E18" i="5"/>
  <c r="E17" i="5"/>
  <c r="D12" i="5"/>
  <c r="E12" i="5" s="1"/>
  <c r="C12" i="5"/>
  <c r="E11" i="5"/>
  <c r="E9" i="5"/>
  <c r="E7" i="5"/>
  <c r="E6" i="5"/>
  <c r="E5" i="5"/>
  <c r="E4" i="5"/>
  <c r="D16" i="4"/>
  <c r="D27" i="4" s="1"/>
  <c r="C27" i="4"/>
  <c r="E26" i="4"/>
  <c r="E25" i="4"/>
  <c r="E24" i="4"/>
  <c r="E23" i="4"/>
  <c r="E22" i="4"/>
  <c r="E21" i="4"/>
  <c r="E20" i="4"/>
  <c r="E19" i="4"/>
  <c r="E18" i="4"/>
  <c r="E17" i="4"/>
  <c r="C12" i="4"/>
  <c r="E11" i="4"/>
  <c r="E9" i="4"/>
  <c r="D12" i="4"/>
  <c r="E7" i="4"/>
  <c r="E6" i="4"/>
  <c r="E5" i="4"/>
  <c r="E4" i="4"/>
  <c r="D27" i="5" l="1"/>
  <c r="E27" i="5" s="1"/>
  <c r="E16" i="4"/>
  <c r="E27" i="4"/>
  <c r="E12" i="4"/>
  <c r="D9" i="1"/>
  <c r="E9" i="1" s="1"/>
  <c r="E12" i="1"/>
  <c r="E5" i="1"/>
  <c r="E6" i="1"/>
  <c r="E7" i="1"/>
  <c r="E11" i="1"/>
  <c r="E4" i="1"/>
  <c r="D12" i="1"/>
  <c r="C12" i="1"/>
  <c r="D26" i="1"/>
  <c r="E26" i="1" s="1"/>
  <c r="C26" i="1"/>
  <c r="E25" i="1"/>
  <c r="E24" i="1"/>
  <c r="E23" i="1"/>
  <c r="E22" i="1"/>
  <c r="E21" i="1"/>
  <c r="E20" i="1"/>
  <c r="E19" i="1"/>
  <c r="E18" i="1"/>
  <c r="E17" i="1"/>
  <c r="E16" i="1"/>
  <c r="E15" i="1"/>
</calcChain>
</file>

<file path=xl/sharedStrings.xml><?xml version="1.0" encoding="utf-8"?>
<sst xmlns="http://schemas.openxmlformats.org/spreadsheetml/2006/main" count="531" uniqueCount="77">
  <si>
    <t>KOD</t>
  </si>
  <si>
    <t>GELİR KALEMLERİ</t>
  </si>
  <si>
    <t>GERÇEKLEŞEN                                GELİR (TL.)</t>
  </si>
  <si>
    <t>TOPLAM</t>
  </si>
  <si>
    <t>GİDER KALEMLERİ</t>
  </si>
  <si>
    <t>GERÇEKLEŞEN                         GİDER (TL.)</t>
  </si>
  <si>
    <t>GERÇEKLEŞME                ORANI (%)</t>
  </si>
  <si>
    <t>GERÇEKLEŞME                                ORANI (%)</t>
  </si>
  <si>
    <t>01</t>
  </si>
  <si>
    <t>02</t>
  </si>
  <si>
    <t>03</t>
  </si>
  <si>
    <t>04</t>
  </si>
  <si>
    <t>05</t>
  </si>
  <si>
    <t>06</t>
  </si>
  <si>
    <t>07</t>
  </si>
  <si>
    <t>09</t>
  </si>
  <si>
    <t>01.01</t>
  </si>
  <si>
    <t>01.01.01</t>
  </si>
  <si>
    <t>GENEL YÖNETİM HİZMETLERİ</t>
  </si>
  <si>
    <t>PERSONEL GİDERLERİ</t>
  </si>
  <si>
    <t>01.01.02</t>
  </si>
  <si>
    <t>SOSYAL GÜVENLİK KURUMLARINA</t>
  </si>
  <si>
    <t>01.01.03</t>
  </si>
  <si>
    <t>MAL VE HİZMET ALIM GİDERLERİ</t>
  </si>
  <si>
    <t>01.01.04</t>
  </si>
  <si>
    <t>GAYRİMENKUL ALIM VE GİDERLERİ</t>
  </si>
  <si>
    <t>01.01.09</t>
  </si>
  <si>
    <t>YEDEK ÖDENEKLER</t>
  </si>
  <si>
    <t>01.02</t>
  </si>
  <si>
    <t>İZLEME DEĞERLENDİRME VE KOORDİNASYON HİZMETLERİ</t>
  </si>
  <si>
    <t>TAHMİNİ                                    GİDER (TL.)</t>
  </si>
  <si>
    <t>TAHMİNİ                                  GELİR (TL.)</t>
  </si>
  <si>
    <t>01.03</t>
  </si>
  <si>
    <t>PLAN,PROGRAM VE PROJE HİZMETLERİ</t>
  </si>
  <si>
    <t>01.04</t>
  </si>
  <si>
    <t>ARAŞTIRMA VE GELİŞTİRME HİZMETLERİ</t>
  </si>
  <si>
    <t>01.05</t>
  </si>
  <si>
    <t>TANITIM VE EĞİTİM HİZMETLERİ</t>
  </si>
  <si>
    <t>02.01</t>
  </si>
  <si>
    <t>PROJE VE FAALİYET DESTEKLEME HİZMETLERİ</t>
  </si>
  <si>
    <t>2011 YILI BÜTÇE UYGULAMA SONUÇLARI</t>
  </si>
  <si>
    <t>T.C.                                                                                                                                                                                                                                                                                                               KUZEY ANADOLU KALKINMA AJANSI</t>
  </si>
  <si>
    <t>MERKEZİ YÖNETİM BÜTÇESİNDEN AKTARILAN PAYLAR</t>
  </si>
  <si>
    <t>İL ÖZEL İDARELERİNDEN AKTARILAN KATKI PAYLARI</t>
  </si>
  <si>
    <t>BELEDİYELERDEN AKTARILAN KATKI PAYLARI</t>
  </si>
  <si>
    <t>SANAYİ VE TİCARET ODALARINDAN AKTARILAN KATKI PAYLARI</t>
  </si>
  <si>
    <t>AVRUPA BİRLİĞİ VE DİĞER ULUSLAR ARASI FONLARDAN SAĞLANAN KAYNAKLAR</t>
  </si>
  <si>
    <t>FAALİYET GELİRLERİ</t>
  </si>
  <si>
    <t>BAĞIŞ VE YARDIMLAR</t>
  </si>
  <si>
    <t>BİR ÖNCEKİ YILDAN DEVREDEN GELİRLER</t>
  </si>
  <si>
    <t>T.C.                                                                                                                                                                                                                                                                                                               KUZEY ANADOLU KALKINMA AJANSI                                                                                                                                                                                                    BÜTÇE UYGULAMA SONUÇLARI</t>
  </si>
  <si>
    <t>2012 YILI 3 AYLIK (OCAK/MART) BÜTÇE GELİRLERİ</t>
  </si>
  <si>
    <t>2012 YILI 3 AYLIK (OCAK/MART) BÜTÇE GİDERLERİ</t>
  </si>
  <si>
    <t>2012 YILI 3 AYLIK (OCAK/HAZİRAN) BÜTÇE GELİRLERİ</t>
  </si>
  <si>
    <t>2012 YILI 3 AYLIK (OCAK/HAZİRAN) BÜTÇE GİDERLERİ</t>
  </si>
  <si>
    <t>2012 YILI OCAK/EYLÜL AYLARI BÜTÇE GELİRLERİ</t>
  </si>
  <si>
    <t>2012 YILI OCAK/EYLÜL AYLARI BÜTÇE GİDERLERİ</t>
  </si>
  <si>
    <t>2012 YILI OCAK/ARALIK AYLARI BÜTÇE GELİRLERİ</t>
  </si>
  <si>
    <t>2012 YILI OCAK/ARALIK AYLARI BÜTÇE GİDERLERİ</t>
  </si>
  <si>
    <t>02.01.01</t>
  </si>
  <si>
    <t>02.01.05</t>
  </si>
  <si>
    <t>TEKNİK DESTEKLER</t>
  </si>
  <si>
    <t>DOĞRUDAN FİNANSMAN DESTEKLERİ</t>
  </si>
  <si>
    <t>2013 YILI OCAK/MART AYLARI BÜTÇE GELİRLERİ</t>
  </si>
  <si>
    <t>2013 YILI OCAK/MART AYLARI BÜTÇE GİDERLERİ</t>
  </si>
  <si>
    <t>2013 YILI OCAK/HAZİRAN AYLARI BÜTÇE GELİRLERİ</t>
  </si>
  <si>
    <t>2013 YILI OCAK/HAZİRAN AYLARI BÜTÇE GİDERLERİ</t>
  </si>
  <si>
    <t>2013 YILI OCAK/EYLÜL AYLARI BÜTÇE GELİRLERİ</t>
  </si>
  <si>
    <t>2013 YILI OCAK/EYLÜL AYLARI BÜTÇE GİDERLERİ</t>
  </si>
  <si>
    <t>2010 YILI OCAK / ARALIK AYLARI BÜTÇE GELİRLERİ</t>
  </si>
  <si>
    <t>2010 YILI OCAK / ARALIK AYLARI BÜTÇE GİDERLERİ</t>
  </si>
  <si>
    <t>08</t>
  </si>
  <si>
    <t>02.02.06</t>
  </si>
  <si>
    <t>PLAN, PROGRAM VE PROJE HİZMETLERİ</t>
  </si>
  <si>
    <t>2014 YILI OCAK / ARALIK AYLARI BÜTÇE GELİRLERİ</t>
  </si>
  <si>
    <t>RET VE İADELER ( - )</t>
  </si>
  <si>
    <t>2014 YILI OCAK / ARALIK AYLARI BÜTÇE GİDERLERİ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</si>
</sst>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T_L_-;\-* #,##0.00\ _T_L_-;_-* &quot;-&quot;??\ _T_L_-;_-@_-"/>
    <numFmt numFmtId="164" formatCode="#,##0.00_ ;\-#,##0.00\ 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49" fontId="0" fillId="0" borderId="0" xfId="0" applyNumberFormat="1"/>
    <xf numFmtId="43" fontId="0" fillId="0" borderId="0" xfId="1" applyFont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0" fillId="0" borderId="1" xfId="0" applyBorder="1"/>
    <xf numFmtId="43" fontId="0" fillId="0" borderId="1" xfId="1" applyFont="1" applyBorder="1" applyAlignment="1"/>
    <xf numFmtId="4" fontId="0" fillId="0" borderId="1" xfId="0" applyNumberForma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/>
    <xf numFmtId="0" fontId="0" fillId="0" borderId="1" xfId="0" applyNumberFormat="1" applyBorder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49" fontId="0" fillId="0" borderId="1" xfId="0" applyNumberFormat="1" applyBorder="1"/>
    <xf numFmtId="43" fontId="0" fillId="0" borderId="1" xfId="1" applyFont="1" applyBorder="1"/>
    <xf numFmtId="164" fontId="0" fillId="0" borderId="1" xfId="1" applyNumberFormat="1" applyFont="1" applyBorder="1" applyAlignment="1">
      <alignment horizontal="right"/>
    </xf>
    <xf numFmtId="0" fontId="0" fillId="0" borderId="0" xfId="0" applyNumberFormat="1" applyBorder="1"/>
    <xf numFmtId="0" fontId="2" fillId="0" borderId="0" xfId="0" applyFont="1" applyBorder="1" applyAlignment="1">
      <alignment horizontal="center"/>
    </xf>
    <xf numFmtId="43" fontId="2" fillId="0" borderId="0" xfId="1" applyFont="1" applyBorder="1"/>
    <xf numFmtId="4" fontId="2" fillId="0" borderId="0" xfId="0" applyNumberFormat="1" applyFont="1" applyBorder="1" applyAlignment="1">
      <alignment horizontal="center"/>
    </xf>
    <xf numFmtId="4" fontId="0" fillId="0" borderId="1" xfId="1" applyNumberFormat="1" applyFont="1" applyBorder="1" applyAlignment="1">
      <alignment horizontal="center"/>
    </xf>
    <xf numFmtId="4" fontId="0" fillId="0" borderId="1" xfId="1" applyNumberFormat="1" applyFont="1" applyBorder="1"/>
    <xf numFmtId="4" fontId="2" fillId="0" borderId="1" xfId="1" applyNumberFormat="1" applyFont="1" applyBorder="1"/>
    <xf numFmtId="4" fontId="2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right"/>
    </xf>
    <xf numFmtId="0" fontId="7" fillId="2" borderId="1" xfId="0" applyFont="1" applyFill="1" applyBorder="1"/>
    <xf numFmtId="4" fontId="6" fillId="2" borderId="1" xfId="1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4" fontId="5" fillId="2" borderId="1" xfId="1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6" fillId="2" borderId="1" xfId="0" applyNumberFormat="1" applyFont="1" applyFill="1" applyBorder="1"/>
    <xf numFmtId="4" fontId="9" fillId="2" borderId="1" xfId="1" applyNumberFormat="1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right"/>
    </xf>
    <xf numFmtId="0" fontId="7" fillId="3" borderId="1" xfId="0" applyFont="1" applyFill="1" applyBorder="1"/>
    <xf numFmtId="4" fontId="6" fillId="3" borderId="1" xfId="1" applyNumberFormat="1" applyFont="1" applyFill="1" applyBorder="1" applyAlignment="1">
      <alignment horizontal="center"/>
    </xf>
    <xf numFmtId="4" fontId="9" fillId="3" borderId="1" xfId="1" applyNumberFormat="1" applyFont="1" applyFill="1" applyBorder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5" fillId="3" borderId="1" xfId="0" applyFont="1" applyFill="1" applyBorder="1" applyAlignment="1">
      <alignment horizontal="center"/>
    </xf>
    <xf numFmtId="4" fontId="5" fillId="3" borderId="1" xfId="1" applyNumberFormat="1" applyFont="1" applyFill="1" applyBorder="1" applyAlignment="1">
      <alignment horizontal="center"/>
    </xf>
    <xf numFmtId="4" fontId="5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/>
    <xf numFmtId="49" fontId="6" fillId="3" borderId="1" xfId="0" applyNumberFormat="1" applyFont="1" applyFill="1" applyBorder="1"/>
    <xf numFmtId="0" fontId="8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0" fillId="0" borderId="2" xfId="0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2" workbookViewId="0">
      <selection activeCell="E27" sqref="E27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53" t="s">
        <v>50</v>
      </c>
      <c r="B1" s="53"/>
      <c r="C1" s="53"/>
      <c r="D1" s="53"/>
      <c r="E1" s="53"/>
    </row>
    <row r="2" spans="1:5" ht="20.25" customHeight="1" x14ac:dyDescent="0.25">
      <c r="A2" s="54" t="s">
        <v>69</v>
      </c>
      <c r="B2" s="54"/>
      <c r="C2" s="54"/>
      <c r="D2" s="54"/>
      <c r="E2" s="54"/>
    </row>
    <row r="3" spans="1:5" ht="30" customHeight="1" x14ac:dyDescent="0.25">
      <c r="A3" s="27" t="s">
        <v>0</v>
      </c>
      <c r="B3" s="27" t="s">
        <v>1</v>
      </c>
      <c r="C3" s="28" t="s">
        <v>31</v>
      </c>
      <c r="D3" s="28" t="s">
        <v>2</v>
      </c>
      <c r="E3" s="28" t="s">
        <v>6</v>
      </c>
    </row>
    <row r="4" spans="1:5" ht="18" customHeight="1" x14ac:dyDescent="0.25">
      <c r="A4" s="29" t="s">
        <v>8</v>
      </c>
      <c r="B4" s="30" t="s">
        <v>42</v>
      </c>
      <c r="C4" s="31">
        <v>7960070.96</v>
      </c>
      <c r="D4" s="39">
        <v>7960070.96</v>
      </c>
      <c r="E4" s="32">
        <f>D4/C4*100</f>
        <v>100</v>
      </c>
    </row>
    <row r="5" spans="1:5" ht="18" customHeight="1" x14ac:dyDescent="0.25">
      <c r="A5" s="29" t="s">
        <v>9</v>
      </c>
      <c r="B5" s="30" t="s">
        <v>43</v>
      </c>
      <c r="C5" s="31">
        <v>411256.59</v>
      </c>
      <c r="D5" s="39">
        <v>411256.59</v>
      </c>
      <c r="E5" s="32">
        <f t="shared" ref="E5:E12" si="0">D5/C5*100</f>
        <v>100</v>
      </c>
    </row>
    <row r="6" spans="1:5" ht="18" customHeight="1" x14ac:dyDescent="0.25">
      <c r="A6" s="29" t="s">
        <v>10</v>
      </c>
      <c r="B6" s="30" t="s">
        <v>44</v>
      </c>
      <c r="C6" s="31">
        <v>1557227.82</v>
      </c>
      <c r="D6" s="39">
        <v>144669.37</v>
      </c>
      <c r="E6" s="32">
        <f t="shared" si="0"/>
        <v>9.2901865829753802</v>
      </c>
    </row>
    <row r="7" spans="1:5" ht="18" customHeight="1" x14ac:dyDescent="0.25">
      <c r="A7" s="29" t="s">
        <v>11</v>
      </c>
      <c r="B7" s="30" t="s">
        <v>45</v>
      </c>
      <c r="C7" s="31">
        <v>26444.63</v>
      </c>
      <c r="D7" s="39">
        <v>22744.69</v>
      </c>
      <c r="E7" s="32">
        <f t="shared" si="0"/>
        <v>86.008728426149275</v>
      </c>
    </row>
    <row r="8" spans="1:5" ht="18" customHeight="1" x14ac:dyDescent="0.25">
      <c r="A8" s="29" t="s">
        <v>12</v>
      </c>
      <c r="B8" s="30" t="s">
        <v>46</v>
      </c>
      <c r="C8" s="31">
        <v>0</v>
      </c>
      <c r="D8" s="39">
        <v>0</v>
      </c>
      <c r="E8" s="32">
        <v>0</v>
      </c>
    </row>
    <row r="9" spans="1:5" ht="18" customHeight="1" x14ac:dyDescent="0.25">
      <c r="A9" s="29" t="s">
        <v>13</v>
      </c>
      <c r="B9" s="30" t="s">
        <v>47</v>
      </c>
      <c r="C9" s="31">
        <v>45000</v>
      </c>
      <c r="D9" s="39">
        <v>8217.6200000000008</v>
      </c>
      <c r="E9" s="32">
        <f t="shared" si="0"/>
        <v>18.261377777777778</v>
      </c>
    </row>
    <row r="10" spans="1:5" ht="18" customHeight="1" x14ac:dyDescent="0.25">
      <c r="A10" s="29" t="s">
        <v>14</v>
      </c>
      <c r="B10" s="30" t="s">
        <v>48</v>
      </c>
      <c r="C10" s="31">
        <v>0</v>
      </c>
      <c r="D10" s="39">
        <v>0</v>
      </c>
      <c r="E10" s="32">
        <v>0</v>
      </c>
    </row>
    <row r="11" spans="1:5" ht="18" customHeight="1" x14ac:dyDescent="0.25">
      <c r="A11" s="29" t="s">
        <v>15</v>
      </c>
      <c r="B11" s="30" t="s">
        <v>49</v>
      </c>
      <c r="C11" s="31">
        <v>0</v>
      </c>
      <c r="D11" s="39">
        <v>0</v>
      </c>
      <c r="E11" s="32">
        <v>0</v>
      </c>
    </row>
    <row r="12" spans="1:5" ht="18" customHeight="1" x14ac:dyDescent="0.25">
      <c r="A12" s="33"/>
      <c r="B12" s="34" t="s">
        <v>3</v>
      </c>
      <c r="C12" s="35">
        <f>SUM(C4:C11)</f>
        <v>10000000</v>
      </c>
      <c r="D12" s="35">
        <f>SUM(D4:D11)</f>
        <v>8546959.2299999986</v>
      </c>
      <c r="E12" s="36">
        <f t="shared" si="0"/>
        <v>85.469592299999988</v>
      </c>
    </row>
    <row r="13" spans="1:5" ht="18" customHeight="1" x14ac:dyDescent="0.25">
      <c r="A13" s="55"/>
      <c r="B13" s="56"/>
      <c r="C13" s="56"/>
      <c r="D13" s="56"/>
      <c r="E13" s="56"/>
    </row>
    <row r="14" spans="1:5" ht="20.25" customHeight="1" x14ac:dyDescent="0.25">
      <c r="A14" s="54" t="s">
        <v>70</v>
      </c>
      <c r="B14" s="54"/>
      <c r="C14" s="54"/>
      <c r="D14" s="54"/>
      <c r="E14" s="54"/>
    </row>
    <row r="15" spans="1:5" ht="30" customHeight="1" x14ac:dyDescent="0.25">
      <c r="A15" s="37" t="s">
        <v>0</v>
      </c>
      <c r="B15" s="27" t="s">
        <v>4</v>
      </c>
      <c r="C15" s="28" t="s">
        <v>30</v>
      </c>
      <c r="D15" s="28" t="s">
        <v>5</v>
      </c>
      <c r="E15" s="28" t="s">
        <v>7</v>
      </c>
    </row>
    <row r="16" spans="1:5" ht="18" customHeight="1" x14ac:dyDescent="0.25">
      <c r="A16" s="38" t="s">
        <v>16</v>
      </c>
      <c r="B16" s="30" t="s">
        <v>18</v>
      </c>
      <c r="C16" s="31">
        <v>9230000</v>
      </c>
      <c r="D16" s="31">
        <f>D17+D18+D19</f>
        <v>620104.21</v>
      </c>
      <c r="E16" s="32">
        <f t="shared" ref="E16:E27" si="1">D16/C16*100</f>
        <v>6.7183554712892741</v>
      </c>
    </row>
    <row r="17" spans="1:5" ht="18" customHeight="1" x14ac:dyDescent="0.25">
      <c r="A17" s="38" t="s">
        <v>17</v>
      </c>
      <c r="B17" s="30" t="s">
        <v>19</v>
      </c>
      <c r="C17" s="31">
        <v>593387.85</v>
      </c>
      <c r="D17" s="39">
        <f>28690.46+264089.83+51028.49</f>
        <v>343808.78</v>
      </c>
      <c r="E17" s="32">
        <f t="shared" si="1"/>
        <v>57.939976357790279</v>
      </c>
    </row>
    <row r="18" spans="1:5" ht="18" customHeight="1" x14ac:dyDescent="0.25">
      <c r="A18" s="38" t="s">
        <v>20</v>
      </c>
      <c r="B18" s="30" t="s">
        <v>23</v>
      </c>
      <c r="C18" s="31">
        <v>8136612.1500000004</v>
      </c>
      <c r="D18" s="39">
        <v>276295.43</v>
      </c>
      <c r="E18" s="32">
        <f t="shared" si="1"/>
        <v>3.3957060371864967</v>
      </c>
    </row>
    <row r="19" spans="1:5" ht="18" customHeight="1" x14ac:dyDescent="0.25">
      <c r="A19" s="38" t="s">
        <v>26</v>
      </c>
      <c r="B19" s="30" t="s">
        <v>27</v>
      </c>
      <c r="C19" s="31">
        <v>500000</v>
      </c>
      <c r="D19" s="39">
        <v>0</v>
      </c>
      <c r="E19" s="32">
        <f t="shared" si="1"/>
        <v>0</v>
      </c>
    </row>
    <row r="20" spans="1:5" ht="18" customHeight="1" x14ac:dyDescent="0.25">
      <c r="A20" s="38" t="s">
        <v>28</v>
      </c>
      <c r="B20" s="30" t="s">
        <v>29</v>
      </c>
      <c r="C20" s="31">
        <v>50000</v>
      </c>
      <c r="D20" s="39">
        <v>0</v>
      </c>
      <c r="E20" s="32">
        <f t="shared" si="1"/>
        <v>0</v>
      </c>
    </row>
    <row r="21" spans="1:5" ht="18" customHeight="1" x14ac:dyDescent="0.25">
      <c r="A21" s="38" t="s">
        <v>32</v>
      </c>
      <c r="B21" s="30" t="s">
        <v>33</v>
      </c>
      <c r="C21" s="31">
        <v>70000</v>
      </c>
      <c r="D21" s="39">
        <v>0</v>
      </c>
      <c r="E21" s="32">
        <f t="shared" si="1"/>
        <v>0</v>
      </c>
    </row>
    <row r="22" spans="1:5" ht="18" customHeight="1" x14ac:dyDescent="0.25">
      <c r="A22" s="38" t="s">
        <v>34</v>
      </c>
      <c r="B22" s="30" t="s">
        <v>35</v>
      </c>
      <c r="C22" s="31">
        <v>0</v>
      </c>
      <c r="D22" s="39">
        <v>0</v>
      </c>
      <c r="E22" s="32">
        <v>0</v>
      </c>
    </row>
    <row r="23" spans="1:5" ht="18" customHeight="1" x14ac:dyDescent="0.25">
      <c r="A23" s="38" t="s">
        <v>36</v>
      </c>
      <c r="B23" s="30" t="s">
        <v>37</v>
      </c>
      <c r="C23" s="31">
        <v>450000</v>
      </c>
      <c r="D23" s="39">
        <v>0</v>
      </c>
      <c r="E23" s="32">
        <f t="shared" si="1"/>
        <v>0</v>
      </c>
    </row>
    <row r="24" spans="1:5" ht="18" customHeight="1" x14ac:dyDescent="0.25">
      <c r="A24" s="38" t="s">
        <v>38</v>
      </c>
      <c r="B24" s="30" t="s">
        <v>39</v>
      </c>
      <c r="C24" s="31">
        <v>200000</v>
      </c>
      <c r="D24" s="39">
        <f>D25+D26</f>
        <v>0</v>
      </c>
      <c r="E24" s="32">
        <f t="shared" si="1"/>
        <v>0</v>
      </c>
    </row>
    <row r="25" spans="1:5" ht="18" customHeight="1" x14ac:dyDescent="0.25">
      <c r="A25" s="38" t="s">
        <v>59</v>
      </c>
      <c r="B25" s="30" t="s">
        <v>62</v>
      </c>
      <c r="C25" s="31">
        <v>0</v>
      </c>
      <c r="D25" s="39">
        <v>0</v>
      </c>
      <c r="E25" s="32">
        <v>0</v>
      </c>
    </row>
    <row r="26" spans="1:5" ht="18" customHeight="1" x14ac:dyDescent="0.25">
      <c r="A26" s="38" t="s">
        <v>60</v>
      </c>
      <c r="B26" s="30" t="s">
        <v>61</v>
      </c>
      <c r="C26" s="31">
        <v>0</v>
      </c>
      <c r="D26" s="31">
        <v>0</v>
      </c>
      <c r="E26" s="32">
        <v>0</v>
      </c>
    </row>
    <row r="27" spans="1:5" ht="18" customHeight="1" x14ac:dyDescent="0.25">
      <c r="A27" s="38"/>
      <c r="B27" s="34" t="s">
        <v>3</v>
      </c>
      <c r="C27" s="35">
        <f>C16+C20+C21+C22+C23+C24</f>
        <v>10000000</v>
      </c>
      <c r="D27" s="35">
        <f>D16+D20+D21+D22+D23+D24</f>
        <v>620104.21</v>
      </c>
      <c r="E27" s="36">
        <f t="shared" si="1"/>
        <v>6.2010420999999996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workbookViewId="0">
      <selection activeCell="B17" sqref="B17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59" t="s">
        <v>50</v>
      </c>
      <c r="B1" s="59"/>
      <c r="C1" s="59"/>
      <c r="D1" s="59"/>
      <c r="E1" s="59"/>
    </row>
    <row r="2" spans="1:5" ht="20.25" customHeight="1" x14ac:dyDescent="0.25">
      <c r="A2" s="60" t="s">
        <v>74</v>
      </c>
      <c r="B2" s="60"/>
      <c r="C2" s="60"/>
      <c r="D2" s="60"/>
      <c r="E2" s="60"/>
    </row>
    <row r="3" spans="1:5" ht="30" customHeight="1" x14ac:dyDescent="0.25">
      <c r="A3" s="40" t="s">
        <v>0</v>
      </c>
      <c r="B3" s="40" t="s">
        <v>1</v>
      </c>
      <c r="C3" s="41" t="s">
        <v>31</v>
      </c>
      <c r="D3" s="41" t="s">
        <v>2</v>
      </c>
      <c r="E3" s="41" t="s">
        <v>6</v>
      </c>
    </row>
    <row r="4" spans="1:5" ht="18" customHeight="1" x14ac:dyDescent="0.25">
      <c r="A4" s="42" t="s">
        <v>8</v>
      </c>
      <c r="B4" s="43" t="s">
        <v>42</v>
      </c>
      <c r="C4" s="44">
        <v>20882197</v>
      </c>
      <c r="D4" s="45">
        <v>19618861</v>
      </c>
      <c r="E4" s="46">
        <f>D4/C4*100</f>
        <v>93.950176794137136</v>
      </c>
    </row>
    <row r="5" spans="1:5" ht="18" customHeight="1" x14ac:dyDescent="0.25">
      <c r="A5" s="42" t="s">
        <v>9</v>
      </c>
      <c r="B5" s="43" t="s">
        <v>43</v>
      </c>
      <c r="C5" s="44">
        <v>774762.42</v>
      </c>
      <c r="D5" s="45">
        <v>774762.42</v>
      </c>
      <c r="E5" s="46">
        <f t="shared" ref="E5:E13" si="0">D5/C5*100</f>
        <v>100</v>
      </c>
    </row>
    <row r="6" spans="1:5" ht="18" customHeight="1" x14ac:dyDescent="0.25">
      <c r="A6" s="42" t="s">
        <v>10</v>
      </c>
      <c r="B6" s="43" t="s">
        <v>44</v>
      </c>
      <c r="C6" s="44">
        <v>986242.03</v>
      </c>
      <c r="D6" s="45">
        <v>697953.21</v>
      </c>
      <c r="E6" s="46">
        <f t="shared" si="0"/>
        <v>70.76895820390051</v>
      </c>
    </row>
    <row r="7" spans="1:5" ht="18" customHeight="1" x14ac:dyDescent="0.25">
      <c r="A7" s="42" t="s">
        <v>11</v>
      </c>
      <c r="B7" s="43" t="s">
        <v>45</v>
      </c>
      <c r="C7" s="44">
        <v>34631.75</v>
      </c>
      <c r="D7" s="45">
        <v>34631.75</v>
      </c>
      <c r="E7" s="46">
        <f t="shared" si="0"/>
        <v>100</v>
      </c>
    </row>
    <row r="8" spans="1:5" ht="18" customHeight="1" x14ac:dyDescent="0.25">
      <c r="A8" s="42" t="s">
        <v>12</v>
      </c>
      <c r="B8" s="43" t="s">
        <v>46</v>
      </c>
      <c r="C8" s="44">
        <v>0</v>
      </c>
      <c r="D8" s="45">
        <v>0</v>
      </c>
      <c r="E8" s="46">
        <v>0</v>
      </c>
    </row>
    <row r="9" spans="1:5" ht="18" customHeight="1" x14ac:dyDescent="0.25">
      <c r="A9" s="42" t="s">
        <v>13</v>
      </c>
      <c r="B9" s="43" t="s">
        <v>47</v>
      </c>
      <c r="C9" s="44">
        <v>452000</v>
      </c>
      <c r="D9" s="45">
        <v>571007.93000000005</v>
      </c>
      <c r="E9" s="46">
        <f t="shared" si="0"/>
        <v>126.32918805309737</v>
      </c>
    </row>
    <row r="10" spans="1:5" ht="18" customHeight="1" x14ac:dyDescent="0.25">
      <c r="A10" s="42" t="s">
        <v>14</v>
      </c>
      <c r="B10" s="43" t="s">
        <v>48</v>
      </c>
      <c r="C10" s="44">
        <v>0</v>
      </c>
      <c r="D10" s="45">
        <v>0</v>
      </c>
      <c r="E10" s="46">
        <v>0</v>
      </c>
    </row>
    <row r="11" spans="1:5" ht="18" customHeight="1" x14ac:dyDescent="0.25">
      <c r="A11" s="42" t="s">
        <v>71</v>
      </c>
      <c r="B11" s="43" t="s">
        <v>49</v>
      </c>
      <c r="C11" s="44">
        <v>21000000</v>
      </c>
      <c r="D11" s="45">
        <v>521672.15</v>
      </c>
      <c r="E11" s="46">
        <f t="shared" si="0"/>
        <v>2.4841530952380952</v>
      </c>
    </row>
    <row r="12" spans="1:5" ht="18" customHeight="1" x14ac:dyDescent="0.25">
      <c r="A12" s="42" t="s">
        <v>15</v>
      </c>
      <c r="B12" s="43" t="s">
        <v>75</v>
      </c>
      <c r="C12" s="44">
        <v>14517000</v>
      </c>
      <c r="D12" s="45">
        <v>0</v>
      </c>
      <c r="E12" s="46">
        <v>0</v>
      </c>
    </row>
    <row r="13" spans="1:5" ht="18" customHeight="1" x14ac:dyDescent="0.25">
      <c r="A13" s="47"/>
      <c r="B13" s="48" t="s">
        <v>3</v>
      </c>
      <c r="C13" s="49">
        <f>SUM(C4:C11)-C12</f>
        <v>29612833.200000003</v>
      </c>
      <c r="D13" s="49">
        <f>SUM(D4:D12)</f>
        <v>22218888.460000001</v>
      </c>
      <c r="E13" s="50">
        <f t="shared" si="0"/>
        <v>75.031282248265256</v>
      </c>
    </row>
    <row r="14" spans="1:5" ht="18" customHeight="1" x14ac:dyDescent="0.25">
      <c r="A14" s="55"/>
      <c r="B14" s="56"/>
      <c r="C14" s="56"/>
      <c r="D14" s="56"/>
      <c r="E14" s="56"/>
    </row>
    <row r="15" spans="1:5" ht="20.25" customHeight="1" x14ac:dyDescent="0.25">
      <c r="A15" s="60" t="s">
        <v>76</v>
      </c>
      <c r="B15" s="60"/>
      <c r="C15" s="60"/>
      <c r="D15" s="60"/>
      <c r="E15" s="60"/>
    </row>
    <row r="16" spans="1:5" ht="30" customHeight="1" x14ac:dyDescent="0.25">
      <c r="A16" s="51" t="s">
        <v>0</v>
      </c>
      <c r="B16" s="40" t="s">
        <v>4</v>
      </c>
      <c r="C16" s="41" t="s">
        <v>30</v>
      </c>
      <c r="D16" s="41" t="s">
        <v>5</v>
      </c>
      <c r="E16" s="41" t="s">
        <v>7</v>
      </c>
    </row>
    <row r="17" spans="1:5" ht="18" customHeight="1" x14ac:dyDescent="0.25">
      <c r="A17" s="52" t="s">
        <v>16</v>
      </c>
      <c r="B17" s="43" t="s">
        <v>18</v>
      </c>
      <c r="C17" s="44">
        <v>15061132.199999999</v>
      </c>
      <c r="D17" s="45">
        <f>D18+D19+D20</f>
        <v>5334505.17</v>
      </c>
      <c r="E17" s="46">
        <f t="shared" ref="E17:E28" si="1">D17/C17*100</f>
        <v>35.419018299301563</v>
      </c>
    </row>
    <row r="18" spans="1:5" ht="18" customHeight="1" x14ac:dyDescent="0.25">
      <c r="A18" s="52" t="s">
        <v>17</v>
      </c>
      <c r="B18" s="43" t="s">
        <v>19</v>
      </c>
      <c r="C18" s="44">
        <v>2804000</v>
      </c>
      <c r="D18" s="45">
        <v>4257697.57</v>
      </c>
      <c r="E18" s="46">
        <f t="shared" si="1"/>
        <v>151.84370791726107</v>
      </c>
    </row>
    <row r="19" spans="1:5" ht="18" customHeight="1" x14ac:dyDescent="0.25">
      <c r="A19" s="52" t="s">
        <v>20</v>
      </c>
      <c r="B19" s="43" t="s">
        <v>23</v>
      </c>
      <c r="C19" s="44">
        <v>11461570</v>
      </c>
      <c r="D19" s="45">
        <v>1076807.6000000001</v>
      </c>
      <c r="E19" s="46">
        <f t="shared" si="1"/>
        <v>9.3949397857361596</v>
      </c>
    </row>
    <row r="20" spans="1:5" ht="18" customHeight="1" x14ac:dyDescent="0.25">
      <c r="A20" s="52" t="s">
        <v>26</v>
      </c>
      <c r="B20" s="43" t="s">
        <v>27</v>
      </c>
      <c r="C20" s="44">
        <v>795562.2</v>
      </c>
      <c r="D20" s="45">
        <v>0</v>
      </c>
      <c r="E20" s="46">
        <f t="shared" si="1"/>
        <v>0</v>
      </c>
    </row>
    <row r="21" spans="1:5" ht="18" customHeight="1" x14ac:dyDescent="0.25">
      <c r="A21" s="52" t="s">
        <v>28</v>
      </c>
      <c r="B21" s="43" t="s">
        <v>29</v>
      </c>
      <c r="C21" s="44">
        <v>33183.33</v>
      </c>
      <c r="D21" s="45">
        <v>10238.34</v>
      </c>
      <c r="E21" s="46">
        <f t="shared" si="1"/>
        <v>30.853865480046753</v>
      </c>
    </row>
    <row r="22" spans="1:5" ht="18" customHeight="1" x14ac:dyDescent="0.25">
      <c r="A22" s="52" t="s">
        <v>32</v>
      </c>
      <c r="B22" s="43" t="s">
        <v>73</v>
      </c>
      <c r="C22" s="44">
        <v>727011</v>
      </c>
      <c r="D22" s="45">
        <v>224460.72</v>
      </c>
      <c r="E22" s="46">
        <f t="shared" si="1"/>
        <v>30.874459946273163</v>
      </c>
    </row>
    <row r="23" spans="1:5" ht="18" customHeight="1" x14ac:dyDescent="0.25">
      <c r="A23" s="52" t="s">
        <v>34</v>
      </c>
      <c r="B23" s="43" t="s">
        <v>35</v>
      </c>
      <c r="C23" s="44">
        <v>218660</v>
      </c>
      <c r="D23" s="45">
        <v>128950.26</v>
      </c>
      <c r="E23" s="46">
        <f t="shared" si="1"/>
        <v>58.972953443702551</v>
      </c>
    </row>
    <row r="24" spans="1:5" ht="18" customHeight="1" x14ac:dyDescent="0.25">
      <c r="A24" s="52" t="s">
        <v>36</v>
      </c>
      <c r="B24" s="43" t="s">
        <v>37</v>
      </c>
      <c r="C24" s="44">
        <v>1524846.67</v>
      </c>
      <c r="D24" s="45">
        <v>1215753.31</v>
      </c>
      <c r="E24" s="46">
        <f t="shared" si="1"/>
        <v>79.729544872862533</v>
      </c>
    </row>
    <row r="25" spans="1:5" ht="18" customHeight="1" x14ac:dyDescent="0.25">
      <c r="A25" s="52" t="s">
        <v>38</v>
      </c>
      <c r="B25" s="43" t="s">
        <v>39</v>
      </c>
      <c r="C25" s="44">
        <f>C26+C27</f>
        <v>26565000</v>
      </c>
      <c r="D25" s="45">
        <f>D26+D27</f>
        <v>9186327.7300000004</v>
      </c>
      <c r="E25" s="46">
        <f t="shared" si="1"/>
        <v>34.580567400715232</v>
      </c>
    </row>
    <row r="26" spans="1:5" ht="18" customHeight="1" x14ac:dyDescent="0.25">
      <c r="A26" s="52" t="s">
        <v>59</v>
      </c>
      <c r="B26" s="43" t="s">
        <v>62</v>
      </c>
      <c r="C26" s="44">
        <v>26265000</v>
      </c>
      <c r="D26" s="45">
        <v>9186327.7300000004</v>
      </c>
      <c r="E26" s="46">
        <f t="shared" si="1"/>
        <v>34.975548181991243</v>
      </c>
    </row>
    <row r="27" spans="1:5" ht="18" customHeight="1" x14ac:dyDescent="0.25">
      <c r="A27" s="52" t="s">
        <v>72</v>
      </c>
      <c r="B27" s="43" t="s">
        <v>61</v>
      </c>
      <c r="C27" s="44">
        <v>300000</v>
      </c>
      <c r="D27" s="45">
        <v>0</v>
      </c>
      <c r="E27" s="46">
        <f t="shared" si="1"/>
        <v>0</v>
      </c>
    </row>
    <row r="28" spans="1:5" ht="18" customHeight="1" x14ac:dyDescent="0.25">
      <c r="A28" s="52"/>
      <c r="B28" s="48" t="s">
        <v>3</v>
      </c>
      <c r="C28" s="49">
        <f>C17+C21+C22+C23+C24+C25</f>
        <v>44129833.200000003</v>
      </c>
      <c r="D28" s="49">
        <f>D17+D21+D22+D23+D24+D25</f>
        <v>16100235.529999999</v>
      </c>
      <c r="E28" s="50">
        <f t="shared" si="1"/>
        <v>36.483789678135466</v>
      </c>
    </row>
    <row r="29" spans="1:5" x14ac:dyDescent="0.25">
      <c r="A29" s="1"/>
    </row>
  </sheetData>
  <mergeCells count="4">
    <mergeCell ref="A1:E1"/>
    <mergeCell ref="A2:E2"/>
    <mergeCell ref="A14:E14"/>
    <mergeCell ref="A15:E15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C8" sqref="C8"/>
    </sheetView>
  </sheetViews>
  <sheetFormatPr defaultRowHeight="15" x14ac:dyDescent="0.25"/>
  <cols>
    <col min="1" max="1" width="8.42578125" customWidth="1"/>
    <col min="2" max="2" width="71.140625" customWidth="1"/>
    <col min="3" max="5" width="22" customWidth="1"/>
  </cols>
  <sheetData>
    <row r="1" spans="1:5" ht="41.25" customHeight="1" x14ac:dyDescent="0.25">
      <c r="A1" s="58" t="s">
        <v>41</v>
      </c>
      <c r="B1" s="58"/>
      <c r="C1" s="58"/>
      <c r="D1" s="58"/>
      <c r="E1" s="58"/>
    </row>
    <row r="2" spans="1:5" ht="20.25" customHeight="1" x14ac:dyDescent="0.25">
      <c r="A2" s="57" t="s">
        <v>40</v>
      </c>
      <c r="B2" s="57"/>
      <c r="C2" s="57"/>
      <c r="D2" s="57"/>
      <c r="E2" s="57"/>
    </row>
    <row r="3" spans="1:5" ht="27.75" customHeight="1" x14ac:dyDescent="0.25">
      <c r="A3" s="3" t="s">
        <v>0</v>
      </c>
      <c r="B3" s="3" t="s">
        <v>1</v>
      </c>
      <c r="C3" s="4" t="s">
        <v>31</v>
      </c>
      <c r="D3" s="4" t="s">
        <v>2</v>
      </c>
      <c r="E3" s="4" t="s">
        <v>6</v>
      </c>
    </row>
    <row r="4" spans="1:5" ht="18" customHeight="1" x14ac:dyDescent="0.25">
      <c r="A4" s="5" t="s">
        <v>8</v>
      </c>
      <c r="B4" s="6" t="s">
        <v>42</v>
      </c>
      <c r="C4" s="7">
        <v>14703572</v>
      </c>
      <c r="D4" s="7">
        <v>5941000</v>
      </c>
      <c r="E4" s="8">
        <f>D4/C4*100</f>
        <v>40.405147810341596</v>
      </c>
    </row>
    <row r="5" spans="1:5" ht="18" customHeight="1" x14ac:dyDescent="0.25">
      <c r="A5" s="5" t="s">
        <v>9</v>
      </c>
      <c r="B5" s="6" t="s">
        <v>43</v>
      </c>
      <c r="C5" s="7">
        <v>493124.91</v>
      </c>
      <c r="D5" s="7">
        <v>732227.44</v>
      </c>
      <c r="E5" s="8">
        <f t="shared" ref="E5:E12" si="0">D5/C5*100</f>
        <v>148.48721391908592</v>
      </c>
    </row>
    <row r="6" spans="1:5" ht="18" customHeight="1" x14ac:dyDescent="0.25">
      <c r="A6" s="5" t="s">
        <v>10</v>
      </c>
      <c r="B6" s="6" t="s">
        <v>44</v>
      </c>
      <c r="C6" s="7">
        <v>1076577.8</v>
      </c>
      <c r="D6" s="7">
        <v>1551261.49</v>
      </c>
      <c r="E6" s="8">
        <f t="shared" si="0"/>
        <v>144.09190770978185</v>
      </c>
    </row>
    <row r="7" spans="1:5" ht="18" customHeight="1" x14ac:dyDescent="0.25">
      <c r="A7" s="5" t="s">
        <v>11</v>
      </c>
      <c r="B7" s="6" t="s">
        <v>45</v>
      </c>
      <c r="C7" s="7">
        <v>25094.55</v>
      </c>
      <c r="D7" s="7">
        <v>39005.61</v>
      </c>
      <c r="E7" s="8">
        <f t="shared" si="0"/>
        <v>155.43458639425694</v>
      </c>
    </row>
    <row r="8" spans="1:5" ht="18" customHeight="1" x14ac:dyDescent="0.25">
      <c r="A8" s="5" t="s">
        <v>12</v>
      </c>
      <c r="B8" s="6" t="s">
        <v>46</v>
      </c>
      <c r="C8" s="18">
        <v>0</v>
      </c>
      <c r="D8" s="10">
        <v>0</v>
      </c>
      <c r="E8" s="8">
        <v>0</v>
      </c>
    </row>
    <row r="9" spans="1:5" ht="18" customHeight="1" x14ac:dyDescent="0.25">
      <c r="A9" s="5" t="s">
        <v>13</v>
      </c>
      <c r="B9" s="6" t="s">
        <v>47</v>
      </c>
      <c r="C9" s="7">
        <v>536990.29</v>
      </c>
      <c r="D9" s="7">
        <f>562759.87+15543.1</f>
        <v>578302.97</v>
      </c>
      <c r="E9" s="8">
        <f t="shared" si="0"/>
        <v>107.69337561019955</v>
      </c>
    </row>
    <row r="10" spans="1:5" ht="18" customHeight="1" x14ac:dyDescent="0.25">
      <c r="A10" s="5" t="s">
        <v>14</v>
      </c>
      <c r="B10" s="6" t="s">
        <v>48</v>
      </c>
      <c r="C10" s="10">
        <v>0</v>
      </c>
      <c r="D10" s="10">
        <v>0</v>
      </c>
      <c r="E10" s="8">
        <v>0</v>
      </c>
    </row>
    <row r="11" spans="1:5" ht="18" customHeight="1" x14ac:dyDescent="0.25">
      <c r="A11" s="5" t="s">
        <v>15</v>
      </c>
      <c r="B11" s="6" t="s">
        <v>49</v>
      </c>
      <c r="C11" s="7">
        <v>9135756.9299999997</v>
      </c>
      <c r="D11" s="10">
        <v>0</v>
      </c>
      <c r="E11" s="8">
        <f t="shared" si="0"/>
        <v>0</v>
      </c>
    </row>
    <row r="12" spans="1:5" ht="18" customHeight="1" x14ac:dyDescent="0.25">
      <c r="A12" s="11"/>
      <c r="B12" s="12" t="s">
        <v>3</v>
      </c>
      <c r="C12" s="13">
        <f>SUM(C4:C11)</f>
        <v>25971116.48</v>
      </c>
      <c r="D12" s="13">
        <f>SUM(D4:D11)</f>
        <v>8841797.5099999998</v>
      </c>
      <c r="E12" s="14">
        <f t="shared" si="0"/>
        <v>34.044733952076896</v>
      </c>
    </row>
    <row r="13" spans="1:5" x14ac:dyDescent="0.25">
      <c r="A13" s="11"/>
      <c r="B13" s="6"/>
      <c r="C13" s="6"/>
      <c r="D13" s="6"/>
      <c r="E13" s="6"/>
    </row>
    <row r="14" spans="1:5" ht="27.75" customHeight="1" x14ac:dyDescent="0.25">
      <c r="A14" s="15" t="s">
        <v>0</v>
      </c>
      <c r="B14" s="3" t="s">
        <v>4</v>
      </c>
      <c r="C14" s="4" t="s">
        <v>30</v>
      </c>
      <c r="D14" s="4" t="s">
        <v>5</v>
      </c>
      <c r="E14" s="4" t="s">
        <v>7</v>
      </c>
    </row>
    <row r="15" spans="1:5" ht="18" customHeight="1" x14ac:dyDescent="0.25">
      <c r="A15" s="16" t="s">
        <v>16</v>
      </c>
      <c r="B15" s="6" t="s">
        <v>18</v>
      </c>
      <c r="C15" s="17">
        <v>8493116.4800000004</v>
      </c>
      <c r="D15" s="17">
        <v>3816436.82</v>
      </c>
      <c r="E15" s="8">
        <f t="shared" ref="E15:E26" si="1">D15/C15*100</f>
        <v>44.935646755665353</v>
      </c>
    </row>
    <row r="16" spans="1:5" ht="18" customHeight="1" x14ac:dyDescent="0.25">
      <c r="A16" s="16" t="s">
        <v>17</v>
      </c>
      <c r="B16" s="6" t="s">
        <v>19</v>
      </c>
      <c r="C16" s="17">
        <v>2050000</v>
      </c>
      <c r="D16" s="17">
        <v>1808514.52</v>
      </c>
      <c r="E16" s="8">
        <f t="shared" si="1"/>
        <v>88.22022048780488</v>
      </c>
    </row>
    <row r="17" spans="1:5" ht="18" customHeight="1" x14ac:dyDescent="0.25">
      <c r="A17" s="16" t="s">
        <v>20</v>
      </c>
      <c r="B17" s="6" t="s">
        <v>21</v>
      </c>
      <c r="C17" s="17">
        <v>323000</v>
      </c>
      <c r="D17" s="17">
        <v>321102.46999999997</v>
      </c>
      <c r="E17" s="8">
        <f t="shared" si="1"/>
        <v>99.412529411764694</v>
      </c>
    </row>
    <row r="18" spans="1:5" ht="18" customHeight="1" x14ac:dyDescent="0.25">
      <c r="A18" s="16" t="s">
        <v>22</v>
      </c>
      <c r="B18" s="6" t="s">
        <v>23</v>
      </c>
      <c r="C18" s="17">
        <v>1643000</v>
      </c>
      <c r="D18" s="17">
        <v>989616.83</v>
      </c>
      <c r="E18" s="8">
        <f t="shared" si="1"/>
        <v>60.232308581862448</v>
      </c>
    </row>
    <row r="19" spans="1:5" ht="18" customHeight="1" x14ac:dyDescent="0.25">
      <c r="A19" s="16" t="s">
        <v>24</v>
      </c>
      <c r="B19" s="6" t="s">
        <v>25</v>
      </c>
      <c r="C19" s="17">
        <v>3836557.57</v>
      </c>
      <c r="D19" s="17">
        <v>697203</v>
      </c>
      <c r="E19" s="8">
        <f t="shared" si="1"/>
        <v>18.172619262950356</v>
      </c>
    </row>
    <row r="20" spans="1:5" ht="18" customHeight="1" x14ac:dyDescent="0.25">
      <c r="A20" s="16" t="s">
        <v>26</v>
      </c>
      <c r="B20" s="6" t="s">
        <v>27</v>
      </c>
      <c r="C20" s="17">
        <v>640558.91</v>
      </c>
      <c r="D20" s="9">
        <v>0</v>
      </c>
      <c r="E20" s="8">
        <f t="shared" si="1"/>
        <v>0</v>
      </c>
    </row>
    <row r="21" spans="1:5" ht="18" customHeight="1" x14ac:dyDescent="0.25">
      <c r="A21" s="16" t="s">
        <v>28</v>
      </c>
      <c r="B21" s="6" t="s">
        <v>29</v>
      </c>
      <c r="C21" s="17">
        <v>165000</v>
      </c>
      <c r="D21" s="17">
        <v>19945.509999999998</v>
      </c>
      <c r="E21" s="8">
        <f t="shared" si="1"/>
        <v>12.088187878787878</v>
      </c>
    </row>
    <row r="22" spans="1:5" ht="18" customHeight="1" x14ac:dyDescent="0.25">
      <c r="A22" s="16" t="s">
        <v>32</v>
      </c>
      <c r="B22" s="6" t="s">
        <v>33</v>
      </c>
      <c r="C22" s="17">
        <v>838000</v>
      </c>
      <c r="D22" s="17">
        <v>236207.11</v>
      </c>
      <c r="E22" s="8">
        <f t="shared" si="1"/>
        <v>28.187005966587108</v>
      </c>
    </row>
    <row r="23" spans="1:5" ht="18" customHeight="1" x14ac:dyDescent="0.25">
      <c r="A23" s="16" t="s">
        <v>34</v>
      </c>
      <c r="B23" s="6" t="s">
        <v>35</v>
      </c>
      <c r="C23" s="17">
        <v>115000</v>
      </c>
      <c r="D23" s="17">
        <v>7188.55</v>
      </c>
      <c r="E23" s="8">
        <f t="shared" si="1"/>
        <v>6.2509130434782607</v>
      </c>
    </row>
    <row r="24" spans="1:5" ht="18" customHeight="1" x14ac:dyDescent="0.25">
      <c r="A24" s="16" t="s">
        <v>36</v>
      </c>
      <c r="B24" s="6" t="s">
        <v>37</v>
      </c>
      <c r="C24" s="17">
        <v>160000</v>
      </c>
      <c r="D24" s="17">
        <v>23786.41</v>
      </c>
      <c r="E24" s="8">
        <f t="shared" si="1"/>
        <v>14.86650625</v>
      </c>
    </row>
    <row r="25" spans="1:5" ht="18" customHeight="1" x14ac:dyDescent="0.25">
      <c r="A25" s="16" t="s">
        <v>38</v>
      </c>
      <c r="B25" s="6" t="s">
        <v>39</v>
      </c>
      <c r="C25" s="17">
        <v>16200000</v>
      </c>
      <c r="D25" s="17">
        <v>205849.65</v>
      </c>
      <c r="E25" s="8">
        <f t="shared" si="1"/>
        <v>1.2706768518518519</v>
      </c>
    </row>
    <row r="26" spans="1:5" ht="18" customHeight="1" x14ac:dyDescent="0.25">
      <c r="A26" s="16"/>
      <c r="B26" s="12" t="s">
        <v>3</v>
      </c>
      <c r="C26" s="13">
        <f>C15+C21+C22+C23+C24+C25</f>
        <v>25971116.48</v>
      </c>
      <c r="D26" s="13">
        <f>D15+D21+D22+D23+D24+D25</f>
        <v>4309414.05</v>
      </c>
      <c r="E26" s="14">
        <f t="shared" si="1"/>
        <v>16.593102777536036</v>
      </c>
    </row>
    <row r="27" spans="1:5" ht="18" customHeight="1" x14ac:dyDescent="0.25">
      <c r="A27" s="1"/>
      <c r="C27" s="2"/>
      <c r="D27" s="2"/>
    </row>
    <row r="28" spans="1:5" ht="18" customHeight="1" x14ac:dyDescent="0.25">
      <c r="A28" s="1"/>
      <c r="C28" s="2"/>
      <c r="D28" s="2"/>
    </row>
    <row r="29" spans="1:5" x14ac:dyDescent="0.25">
      <c r="A29" s="1"/>
    </row>
  </sheetData>
  <mergeCells count="2">
    <mergeCell ref="A2:E2"/>
    <mergeCell ref="A1:E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10" sqref="D10"/>
    </sheetView>
  </sheetViews>
  <sheetFormatPr defaultRowHeight="15" x14ac:dyDescent="0.25"/>
  <cols>
    <col min="1" max="1" width="8.42578125" customWidth="1"/>
    <col min="2" max="2" width="71.140625" customWidth="1"/>
    <col min="3" max="5" width="22" customWidth="1"/>
  </cols>
  <sheetData>
    <row r="1" spans="1:5" ht="51" customHeight="1" x14ac:dyDescent="0.25">
      <c r="A1" s="58" t="s">
        <v>50</v>
      </c>
      <c r="B1" s="58"/>
      <c r="C1" s="58"/>
      <c r="D1" s="58"/>
      <c r="E1" s="58"/>
    </row>
    <row r="2" spans="1:5" ht="20.25" customHeight="1" x14ac:dyDescent="0.25">
      <c r="A2" s="57" t="s">
        <v>51</v>
      </c>
      <c r="B2" s="57"/>
      <c r="C2" s="57"/>
      <c r="D2" s="57"/>
      <c r="E2" s="57"/>
    </row>
    <row r="3" spans="1:5" ht="27.75" customHeight="1" x14ac:dyDescent="0.25">
      <c r="A3" s="3" t="s">
        <v>0</v>
      </c>
      <c r="B3" s="3" t="s">
        <v>1</v>
      </c>
      <c r="C3" s="4" t="s">
        <v>31</v>
      </c>
      <c r="D3" s="4" t="s">
        <v>2</v>
      </c>
      <c r="E3" s="4" t="s">
        <v>6</v>
      </c>
    </row>
    <row r="4" spans="1:5" ht="18" customHeight="1" x14ac:dyDescent="0.25">
      <c r="A4" s="5" t="s">
        <v>8</v>
      </c>
      <c r="B4" s="6" t="s">
        <v>42</v>
      </c>
      <c r="C4" s="23">
        <v>15182000</v>
      </c>
      <c r="D4" s="23">
        <v>0</v>
      </c>
      <c r="E4" s="8">
        <f>D4/C4*100</f>
        <v>0</v>
      </c>
    </row>
    <row r="5" spans="1:5" ht="18" customHeight="1" x14ac:dyDescent="0.25">
      <c r="A5" s="5" t="s">
        <v>9</v>
      </c>
      <c r="B5" s="6" t="s">
        <v>43</v>
      </c>
      <c r="C5" s="23">
        <v>584964.31000000006</v>
      </c>
      <c r="D5" s="23">
        <v>0</v>
      </c>
      <c r="E5" s="8">
        <f t="shared" ref="E5:E12" si="0">D5/C5*100</f>
        <v>0</v>
      </c>
    </row>
    <row r="6" spans="1:5" ht="18" customHeight="1" x14ac:dyDescent="0.25">
      <c r="A6" s="5" t="s">
        <v>10</v>
      </c>
      <c r="B6" s="6" t="s">
        <v>44</v>
      </c>
      <c r="C6" s="23">
        <v>711108.59</v>
      </c>
      <c r="D6" s="23">
        <v>222573.23</v>
      </c>
      <c r="E6" s="8">
        <f t="shared" si="0"/>
        <v>31.299471435157329</v>
      </c>
    </row>
    <row r="7" spans="1:5" ht="18" customHeight="1" x14ac:dyDescent="0.25">
      <c r="A7" s="5" t="s">
        <v>11</v>
      </c>
      <c r="B7" s="6" t="s">
        <v>45</v>
      </c>
      <c r="C7" s="23">
        <v>29589.19</v>
      </c>
      <c r="D7" s="23">
        <v>786.43</v>
      </c>
      <c r="E7" s="8">
        <f t="shared" si="0"/>
        <v>2.6578287543525185</v>
      </c>
    </row>
    <row r="8" spans="1:5" ht="18" customHeight="1" x14ac:dyDescent="0.25">
      <c r="A8" s="5" t="s">
        <v>12</v>
      </c>
      <c r="B8" s="6" t="s">
        <v>46</v>
      </c>
      <c r="C8" s="23">
        <v>0</v>
      </c>
      <c r="D8" s="23">
        <v>0</v>
      </c>
      <c r="E8" s="8">
        <v>0</v>
      </c>
    </row>
    <row r="9" spans="1:5" ht="18" customHeight="1" x14ac:dyDescent="0.25">
      <c r="A9" s="5" t="s">
        <v>13</v>
      </c>
      <c r="B9" s="6" t="s">
        <v>47</v>
      </c>
      <c r="C9" s="23">
        <v>200000.12</v>
      </c>
      <c r="D9" s="23">
        <v>209188.67</v>
      </c>
      <c r="E9" s="8">
        <f t="shared" si="0"/>
        <v>104.59427224343668</v>
      </c>
    </row>
    <row r="10" spans="1:5" ht="18" customHeight="1" x14ac:dyDescent="0.25">
      <c r="A10" s="5" t="s">
        <v>14</v>
      </c>
      <c r="B10" s="6" t="s">
        <v>48</v>
      </c>
      <c r="C10" s="23">
        <v>0</v>
      </c>
      <c r="D10" s="23">
        <v>0</v>
      </c>
      <c r="E10" s="8">
        <v>0</v>
      </c>
    </row>
    <row r="11" spans="1:5" ht="18" customHeight="1" x14ac:dyDescent="0.25">
      <c r="A11" s="5" t="s">
        <v>15</v>
      </c>
      <c r="B11" s="6" t="s">
        <v>49</v>
      </c>
      <c r="C11" s="23">
        <v>12382533.789999999</v>
      </c>
      <c r="D11" s="23">
        <v>12382533.789999999</v>
      </c>
      <c r="E11" s="8">
        <f t="shared" si="0"/>
        <v>100</v>
      </c>
    </row>
    <row r="12" spans="1:5" ht="18" customHeight="1" x14ac:dyDescent="0.25">
      <c r="A12" s="11"/>
      <c r="B12" s="12" t="s">
        <v>3</v>
      </c>
      <c r="C12" s="13">
        <f>SUM(C4:C11)</f>
        <v>29090196</v>
      </c>
      <c r="D12" s="13">
        <f>SUM(D4:D11)</f>
        <v>12815082.119999999</v>
      </c>
      <c r="E12" s="14">
        <f t="shared" si="0"/>
        <v>44.052924634815113</v>
      </c>
    </row>
    <row r="13" spans="1:5" ht="18" customHeight="1" x14ac:dyDescent="0.25">
      <c r="A13" s="19"/>
      <c r="B13" s="20"/>
      <c r="C13" s="21"/>
      <c r="D13" s="21"/>
      <c r="E13" s="22"/>
    </row>
    <row r="14" spans="1:5" ht="20.25" customHeight="1" x14ac:dyDescent="0.25">
      <c r="A14" s="57" t="s">
        <v>52</v>
      </c>
      <c r="B14" s="57"/>
      <c r="C14" s="57"/>
      <c r="D14" s="57"/>
      <c r="E14" s="57"/>
    </row>
    <row r="15" spans="1:5" ht="27.75" customHeight="1" x14ac:dyDescent="0.25">
      <c r="A15" s="15" t="s">
        <v>0</v>
      </c>
      <c r="B15" s="3" t="s">
        <v>4</v>
      </c>
      <c r="C15" s="4" t="s">
        <v>30</v>
      </c>
      <c r="D15" s="4" t="s">
        <v>5</v>
      </c>
      <c r="E15" s="4" t="s">
        <v>7</v>
      </c>
    </row>
    <row r="16" spans="1:5" ht="18" customHeight="1" x14ac:dyDescent="0.25">
      <c r="A16" s="16" t="s">
        <v>16</v>
      </c>
      <c r="B16" s="6" t="s">
        <v>18</v>
      </c>
      <c r="C16" s="23">
        <v>9791196</v>
      </c>
      <c r="D16" s="23">
        <f>D17+D18+D19+D20+D21</f>
        <v>1125458.9500000002</v>
      </c>
      <c r="E16" s="8">
        <f t="shared" ref="E16:E27" si="1">D16/C16*100</f>
        <v>11.494601374540967</v>
      </c>
    </row>
    <row r="17" spans="1:5" ht="18" customHeight="1" x14ac:dyDescent="0.25">
      <c r="A17" s="16" t="s">
        <v>17</v>
      </c>
      <c r="B17" s="6" t="s">
        <v>19</v>
      </c>
      <c r="C17" s="23">
        <v>2900000</v>
      </c>
      <c r="D17" s="23">
        <v>562382.55000000005</v>
      </c>
      <c r="E17" s="8">
        <f t="shared" si="1"/>
        <v>19.392501724137933</v>
      </c>
    </row>
    <row r="18" spans="1:5" ht="18" customHeight="1" x14ac:dyDescent="0.25">
      <c r="A18" s="16" t="s">
        <v>20</v>
      </c>
      <c r="B18" s="6" t="s">
        <v>21</v>
      </c>
      <c r="C18" s="23">
        <v>460000</v>
      </c>
      <c r="D18" s="23">
        <v>113016.81</v>
      </c>
      <c r="E18" s="8">
        <f t="shared" si="1"/>
        <v>24.568871739130437</v>
      </c>
    </row>
    <row r="19" spans="1:5" ht="18" customHeight="1" x14ac:dyDescent="0.25">
      <c r="A19" s="16" t="s">
        <v>22</v>
      </c>
      <c r="B19" s="6" t="s">
        <v>23</v>
      </c>
      <c r="C19" s="23">
        <v>1984004</v>
      </c>
      <c r="D19" s="23">
        <v>190059.59</v>
      </c>
      <c r="E19" s="8">
        <f t="shared" si="1"/>
        <v>9.5795971177477455</v>
      </c>
    </row>
    <row r="20" spans="1:5" ht="18" customHeight="1" x14ac:dyDescent="0.25">
      <c r="A20" s="16" t="s">
        <v>24</v>
      </c>
      <c r="B20" s="6" t="s">
        <v>25</v>
      </c>
      <c r="C20" s="23">
        <v>3500000</v>
      </c>
      <c r="D20" s="23">
        <v>260000</v>
      </c>
      <c r="E20" s="8">
        <f t="shared" si="1"/>
        <v>7.4285714285714288</v>
      </c>
    </row>
    <row r="21" spans="1:5" ht="18" customHeight="1" x14ac:dyDescent="0.25">
      <c r="A21" s="16" t="s">
        <v>26</v>
      </c>
      <c r="B21" s="6" t="s">
        <v>27</v>
      </c>
      <c r="C21" s="23">
        <v>473596</v>
      </c>
      <c r="D21" s="23">
        <v>0</v>
      </c>
      <c r="E21" s="8">
        <f t="shared" si="1"/>
        <v>0</v>
      </c>
    </row>
    <row r="22" spans="1:5" ht="18" customHeight="1" x14ac:dyDescent="0.25">
      <c r="A22" s="16" t="s">
        <v>28</v>
      </c>
      <c r="B22" s="6" t="s">
        <v>29</v>
      </c>
      <c r="C22" s="23">
        <v>130000</v>
      </c>
      <c r="D22" s="23">
        <v>15182.56</v>
      </c>
      <c r="E22" s="8">
        <f t="shared" si="1"/>
        <v>11.678892307692307</v>
      </c>
    </row>
    <row r="23" spans="1:5" ht="18" customHeight="1" x14ac:dyDescent="0.25">
      <c r="A23" s="16" t="s">
        <v>32</v>
      </c>
      <c r="B23" s="6" t="s">
        <v>33</v>
      </c>
      <c r="C23" s="23">
        <v>134500</v>
      </c>
      <c r="D23" s="23">
        <v>18084.62</v>
      </c>
      <c r="E23" s="8">
        <f t="shared" si="1"/>
        <v>13.445814126394051</v>
      </c>
    </row>
    <row r="24" spans="1:5" ht="18" customHeight="1" x14ac:dyDescent="0.25">
      <c r="A24" s="16" t="s">
        <v>34</v>
      </c>
      <c r="B24" s="6" t="s">
        <v>35</v>
      </c>
      <c r="C24" s="23">
        <v>1723500</v>
      </c>
      <c r="D24" s="23">
        <v>0</v>
      </c>
      <c r="E24" s="8">
        <f t="shared" si="1"/>
        <v>0</v>
      </c>
    </row>
    <row r="25" spans="1:5" ht="18" customHeight="1" x14ac:dyDescent="0.25">
      <c r="A25" s="16" t="s">
        <v>36</v>
      </c>
      <c r="B25" s="6" t="s">
        <v>37</v>
      </c>
      <c r="C25" s="23">
        <v>1411000</v>
      </c>
      <c r="D25" s="23">
        <v>123555.31</v>
      </c>
      <c r="E25" s="8">
        <f t="shared" si="1"/>
        <v>8.7565776045357904</v>
      </c>
    </row>
    <row r="26" spans="1:5" ht="18" customHeight="1" x14ac:dyDescent="0.25">
      <c r="A26" s="16" t="s">
        <v>38</v>
      </c>
      <c r="B26" s="6" t="s">
        <v>39</v>
      </c>
      <c r="C26" s="23">
        <v>15900000</v>
      </c>
      <c r="D26" s="23">
        <v>6041962.7800000003</v>
      </c>
      <c r="E26" s="8">
        <f t="shared" si="1"/>
        <v>37.999765911949687</v>
      </c>
    </row>
    <row r="27" spans="1:5" ht="18" customHeight="1" x14ac:dyDescent="0.25">
      <c r="A27" s="16"/>
      <c r="B27" s="12" t="s">
        <v>3</v>
      </c>
      <c r="C27" s="26">
        <f>C16+C22+C23+C24+C25+C26</f>
        <v>29090196</v>
      </c>
      <c r="D27" s="26">
        <f>D16+D22+D23+D24+D25+D26</f>
        <v>7324244.2200000007</v>
      </c>
      <c r="E27" s="14">
        <f t="shared" si="1"/>
        <v>25.177706674784865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3">
    <mergeCell ref="A1:E1"/>
    <mergeCell ref="A2:E2"/>
    <mergeCell ref="A14:E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12" sqref="D12"/>
    </sheetView>
  </sheetViews>
  <sheetFormatPr defaultRowHeight="15" x14ac:dyDescent="0.25"/>
  <cols>
    <col min="1" max="1" width="8.42578125" customWidth="1"/>
    <col min="2" max="2" width="71.140625" customWidth="1"/>
    <col min="3" max="5" width="22" customWidth="1"/>
  </cols>
  <sheetData>
    <row r="1" spans="1:5" ht="51" customHeight="1" x14ac:dyDescent="0.25">
      <c r="A1" s="58" t="s">
        <v>50</v>
      </c>
      <c r="B1" s="58"/>
      <c r="C1" s="58"/>
      <c r="D1" s="58"/>
      <c r="E1" s="58"/>
    </row>
    <row r="2" spans="1:5" ht="20.25" customHeight="1" x14ac:dyDescent="0.25">
      <c r="A2" s="57" t="s">
        <v>53</v>
      </c>
      <c r="B2" s="57"/>
      <c r="C2" s="57"/>
      <c r="D2" s="57"/>
      <c r="E2" s="57"/>
    </row>
    <row r="3" spans="1:5" ht="27.75" customHeight="1" x14ac:dyDescent="0.25">
      <c r="A3" s="3" t="s">
        <v>0</v>
      </c>
      <c r="B3" s="3" t="s">
        <v>1</v>
      </c>
      <c r="C3" s="4" t="s">
        <v>31</v>
      </c>
      <c r="D3" s="4" t="s">
        <v>2</v>
      </c>
      <c r="E3" s="4" t="s">
        <v>6</v>
      </c>
    </row>
    <row r="4" spans="1:5" ht="18" customHeight="1" x14ac:dyDescent="0.25">
      <c r="A4" s="5" t="s">
        <v>8</v>
      </c>
      <c r="B4" s="6" t="s">
        <v>42</v>
      </c>
      <c r="C4" s="23">
        <v>15182000</v>
      </c>
      <c r="D4" s="23">
        <v>4000000</v>
      </c>
      <c r="E4" s="8">
        <f>D4/C4*100</f>
        <v>26.346989856408904</v>
      </c>
    </row>
    <row r="5" spans="1:5" ht="18" customHeight="1" x14ac:dyDescent="0.25">
      <c r="A5" s="5" t="s">
        <v>9</v>
      </c>
      <c r="B5" s="6" t="s">
        <v>43</v>
      </c>
      <c r="C5" s="23">
        <v>584964.31000000006</v>
      </c>
      <c r="D5" s="23">
        <v>584964.31000000006</v>
      </c>
      <c r="E5" s="8">
        <f t="shared" ref="E5:E12" si="0">D5/C5*100</f>
        <v>100</v>
      </c>
    </row>
    <row r="6" spans="1:5" ht="18" customHeight="1" x14ac:dyDescent="0.25">
      <c r="A6" s="5" t="s">
        <v>10</v>
      </c>
      <c r="B6" s="6" t="s">
        <v>44</v>
      </c>
      <c r="C6" s="23">
        <v>711108.59</v>
      </c>
      <c r="D6" s="23">
        <v>532203.76</v>
      </c>
      <c r="E6" s="8">
        <f t="shared" si="0"/>
        <v>74.841419086218608</v>
      </c>
    </row>
    <row r="7" spans="1:5" ht="18" customHeight="1" x14ac:dyDescent="0.25">
      <c r="A7" s="5" t="s">
        <v>11</v>
      </c>
      <c r="B7" s="6" t="s">
        <v>45</v>
      </c>
      <c r="C7" s="23">
        <v>29589.19</v>
      </c>
      <c r="D7" s="23">
        <v>25724.66</v>
      </c>
      <c r="E7" s="8">
        <f t="shared" si="0"/>
        <v>86.939385633739903</v>
      </c>
    </row>
    <row r="8" spans="1:5" ht="18" customHeight="1" x14ac:dyDescent="0.25">
      <c r="A8" s="5" t="s">
        <v>12</v>
      </c>
      <c r="B8" s="6" t="s">
        <v>46</v>
      </c>
      <c r="C8" s="23">
        <v>0</v>
      </c>
      <c r="D8" s="23">
        <v>0</v>
      </c>
      <c r="E8" s="8">
        <v>0</v>
      </c>
    </row>
    <row r="9" spans="1:5" ht="18" customHeight="1" x14ac:dyDescent="0.25">
      <c r="A9" s="5" t="s">
        <v>13</v>
      </c>
      <c r="B9" s="6" t="s">
        <v>47</v>
      </c>
      <c r="C9" s="23">
        <v>200000.12</v>
      </c>
      <c r="D9" s="23">
        <v>369034.46</v>
      </c>
      <c r="E9" s="8">
        <f t="shared" si="0"/>
        <v>184.51711928972844</v>
      </c>
    </row>
    <row r="10" spans="1:5" ht="18" customHeight="1" x14ac:dyDescent="0.25">
      <c r="A10" s="5" t="s">
        <v>14</v>
      </c>
      <c r="B10" s="6" t="s">
        <v>48</v>
      </c>
      <c r="C10" s="23">
        <v>0</v>
      </c>
      <c r="D10" s="23">
        <v>0</v>
      </c>
      <c r="E10" s="8">
        <v>0</v>
      </c>
    </row>
    <row r="11" spans="1:5" ht="18" customHeight="1" x14ac:dyDescent="0.25">
      <c r="A11" s="5" t="s">
        <v>15</v>
      </c>
      <c r="B11" s="6" t="s">
        <v>49</v>
      </c>
      <c r="C11" s="23">
        <v>12382533.789999999</v>
      </c>
      <c r="D11" s="23">
        <v>12382533.789999999</v>
      </c>
      <c r="E11" s="8">
        <f t="shared" si="0"/>
        <v>100</v>
      </c>
    </row>
    <row r="12" spans="1:5" ht="18" customHeight="1" x14ac:dyDescent="0.25">
      <c r="A12" s="11"/>
      <c r="B12" s="12" t="s">
        <v>3</v>
      </c>
      <c r="C12" s="26">
        <f>SUM(C4:C11)</f>
        <v>29090196</v>
      </c>
      <c r="D12" s="26">
        <f>SUM(D4:D11)</f>
        <v>17894460.98</v>
      </c>
      <c r="E12" s="14">
        <f t="shared" si="0"/>
        <v>61.513717473749573</v>
      </c>
    </row>
    <row r="13" spans="1:5" ht="18" customHeight="1" x14ac:dyDescent="0.25">
      <c r="A13" s="19"/>
      <c r="B13" s="20"/>
      <c r="C13" s="21"/>
      <c r="D13" s="21"/>
      <c r="E13" s="22"/>
    </row>
    <row r="14" spans="1:5" ht="20.25" customHeight="1" x14ac:dyDescent="0.25">
      <c r="A14" s="57" t="s">
        <v>54</v>
      </c>
      <c r="B14" s="57"/>
      <c r="C14" s="57"/>
      <c r="D14" s="57"/>
      <c r="E14" s="57"/>
    </row>
    <row r="15" spans="1:5" ht="27.75" customHeight="1" x14ac:dyDescent="0.25">
      <c r="A15" s="15" t="s">
        <v>0</v>
      </c>
      <c r="B15" s="3" t="s">
        <v>4</v>
      </c>
      <c r="C15" s="4" t="s">
        <v>30</v>
      </c>
      <c r="D15" s="4" t="s">
        <v>5</v>
      </c>
      <c r="E15" s="4" t="s">
        <v>7</v>
      </c>
    </row>
    <row r="16" spans="1:5" ht="18" customHeight="1" x14ac:dyDescent="0.25">
      <c r="A16" s="16" t="s">
        <v>16</v>
      </c>
      <c r="B16" s="6" t="s">
        <v>18</v>
      </c>
      <c r="C16" s="24">
        <v>9791196</v>
      </c>
      <c r="D16" s="24">
        <f>D17+D18+D19+D20+D21</f>
        <v>2167907.9000000004</v>
      </c>
      <c r="E16" s="8">
        <f t="shared" ref="E16:E27" si="1">D16/C16*100</f>
        <v>22.141400294713744</v>
      </c>
    </row>
    <row r="17" spans="1:5" ht="18" customHeight="1" x14ac:dyDescent="0.25">
      <c r="A17" s="16" t="s">
        <v>17</v>
      </c>
      <c r="B17" s="6" t="s">
        <v>19</v>
      </c>
      <c r="C17" s="24">
        <v>2900000</v>
      </c>
      <c r="D17" s="24">
        <v>1220328.08</v>
      </c>
      <c r="E17" s="8">
        <f t="shared" si="1"/>
        <v>42.080278620689661</v>
      </c>
    </row>
    <row r="18" spans="1:5" ht="18" customHeight="1" x14ac:dyDescent="0.25">
      <c r="A18" s="16" t="s">
        <v>20</v>
      </c>
      <c r="B18" s="6" t="s">
        <v>21</v>
      </c>
      <c r="C18" s="24">
        <v>460000</v>
      </c>
      <c r="D18" s="24">
        <v>231417.26</v>
      </c>
      <c r="E18" s="8">
        <f t="shared" si="1"/>
        <v>50.308100000000003</v>
      </c>
    </row>
    <row r="19" spans="1:5" ht="18" customHeight="1" x14ac:dyDescent="0.25">
      <c r="A19" s="16" t="s">
        <v>22</v>
      </c>
      <c r="B19" s="6" t="s">
        <v>23</v>
      </c>
      <c r="C19" s="24">
        <v>1984004</v>
      </c>
      <c r="D19" s="24">
        <v>456162.56</v>
      </c>
      <c r="E19" s="8">
        <f t="shared" si="1"/>
        <v>22.992018161253707</v>
      </c>
    </row>
    <row r="20" spans="1:5" ht="18" customHeight="1" x14ac:dyDescent="0.25">
      <c r="A20" s="16" t="s">
        <v>24</v>
      </c>
      <c r="B20" s="6" t="s">
        <v>25</v>
      </c>
      <c r="C20" s="24">
        <v>3500000</v>
      </c>
      <c r="D20" s="24">
        <v>260000</v>
      </c>
      <c r="E20" s="8">
        <f t="shared" si="1"/>
        <v>7.4285714285714288</v>
      </c>
    </row>
    <row r="21" spans="1:5" ht="18" customHeight="1" x14ac:dyDescent="0.25">
      <c r="A21" s="16" t="s">
        <v>26</v>
      </c>
      <c r="B21" s="6" t="s">
        <v>27</v>
      </c>
      <c r="C21" s="24">
        <v>473596</v>
      </c>
      <c r="D21" s="23">
        <v>0</v>
      </c>
      <c r="E21" s="8">
        <f t="shared" si="1"/>
        <v>0</v>
      </c>
    </row>
    <row r="22" spans="1:5" ht="18" customHeight="1" x14ac:dyDescent="0.25">
      <c r="A22" s="16" t="s">
        <v>28</v>
      </c>
      <c r="B22" s="6" t="s">
        <v>29</v>
      </c>
      <c r="C22" s="24">
        <v>130000</v>
      </c>
      <c r="D22" s="24">
        <v>15182.56</v>
      </c>
      <c r="E22" s="8">
        <f t="shared" si="1"/>
        <v>11.678892307692307</v>
      </c>
    </row>
    <row r="23" spans="1:5" ht="18" customHeight="1" x14ac:dyDescent="0.25">
      <c r="A23" s="16" t="s">
        <v>32</v>
      </c>
      <c r="B23" s="6" t="s">
        <v>33</v>
      </c>
      <c r="C23" s="24">
        <v>134500</v>
      </c>
      <c r="D23" s="24">
        <v>18084.62</v>
      </c>
      <c r="E23" s="8">
        <f t="shared" si="1"/>
        <v>13.445814126394051</v>
      </c>
    </row>
    <row r="24" spans="1:5" ht="18" customHeight="1" x14ac:dyDescent="0.25">
      <c r="A24" s="16" t="s">
        <v>34</v>
      </c>
      <c r="B24" s="6" t="s">
        <v>35</v>
      </c>
      <c r="C24" s="24">
        <v>1723500</v>
      </c>
      <c r="D24" s="24">
        <v>195160.7</v>
      </c>
      <c r="E24" s="8">
        <f t="shared" si="1"/>
        <v>11.323510298810561</v>
      </c>
    </row>
    <row r="25" spans="1:5" ht="18" customHeight="1" x14ac:dyDescent="0.25">
      <c r="A25" s="16" t="s">
        <v>36</v>
      </c>
      <c r="B25" s="6" t="s">
        <v>37</v>
      </c>
      <c r="C25" s="24">
        <v>1411000</v>
      </c>
      <c r="D25" s="24">
        <v>171293.34</v>
      </c>
      <c r="E25" s="8">
        <f t="shared" si="1"/>
        <v>12.139854004252303</v>
      </c>
    </row>
    <row r="26" spans="1:5" ht="18" customHeight="1" x14ac:dyDescent="0.25">
      <c r="A26" s="16" t="s">
        <v>38</v>
      </c>
      <c r="B26" s="6" t="s">
        <v>39</v>
      </c>
      <c r="C26" s="24">
        <v>15900000</v>
      </c>
      <c r="D26" s="24">
        <v>7095090.9800000004</v>
      </c>
      <c r="E26" s="8">
        <f t="shared" si="1"/>
        <v>44.623213710691829</v>
      </c>
    </row>
    <row r="27" spans="1:5" ht="18" customHeight="1" x14ac:dyDescent="0.25">
      <c r="A27" s="16"/>
      <c r="B27" s="12" t="s">
        <v>3</v>
      </c>
      <c r="C27" s="25">
        <f>C16+C22+C23+C24+C25+C26</f>
        <v>29090196</v>
      </c>
      <c r="D27" s="25">
        <f>D16+D22+D23+D24+D25+D26</f>
        <v>9662720.1000000015</v>
      </c>
      <c r="E27" s="14">
        <f t="shared" si="1"/>
        <v>33.216414561111932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3">
    <mergeCell ref="A1:E1"/>
    <mergeCell ref="A2:E2"/>
    <mergeCell ref="A14:E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opLeftCell="A10" workbookViewId="0">
      <selection activeCell="D21" sqref="D21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53" t="s">
        <v>50</v>
      </c>
      <c r="B1" s="53"/>
      <c r="C1" s="53"/>
      <c r="D1" s="53"/>
      <c r="E1" s="53"/>
    </row>
    <row r="2" spans="1:5" ht="20.25" customHeight="1" x14ac:dyDescent="0.25">
      <c r="A2" s="54" t="s">
        <v>55</v>
      </c>
      <c r="B2" s="54"/>
      <c r="C2" s="54"/>
      <c r="D2" s="54"/>
      <c r="E2" s="54"/>
    </row>
    <row r="3" spans="1:5" ht="30" customHeight="1" x14ac:dyDescent="0.25">
      <c r="A3" s="27" t="s">
        <v>0</v>
      </c>
      <c r="B3" s="27" t="s">
        <v>1</v>
      </c>
      <c r="C3" s="28" t="s">
        <v>31</v>
      </c>
      <c r="D3" s="28" t="s">
        <v>2</v>
      </c>
      <c r="E3" s="28" t="s">
        <v>6</v>
      </c>
    </row>
    <row r="4" spans="1:5" ht="18" customHeight="1" x14ac:dyDescent="0.25">
      <c r="A4" s="29" t="s">
        <v>8</v>
      </c>
      <c r="B4" s="30" t="s">
        <v>42</v>
      </c>
      <c r="C4" s="31">
        <v>15182000</v>
      </c>
      <c r="D4" s="31">
        <v>4000000</v>
      </c>
      <c r="E4" s="32">
        <f>D4/C4*100</f>
        <v>26.346989856408904</v>
      </c>
    </row>
    <row r="5" spans="1:5" ht="18" customHeight="1" x14ac:dyDescent="0.25">
      <c r="A5" s="29" t="s">
        <v>9</v>
      </c>
      <c r="B5" s="30" t="s">
        <v>43</v>
      </c>
      <c r="C5" s="31">
        <v>584964.31000000006</v>
      </c>
      <c r="D5" s="31">
        <v>584964.31000000006</v>
      </c>
      <c r="E5" s="32">
        <f t="shared" ref="E5:E12" si="0">D5/C5*100</f>
        <v>100</v>
      </c>
    </row>
    <row r="6" spans="1:5" ht="18" customHeight="1" x14ac:dyDescent="0.25">
      <c r="A6" s="29" t="s">
        <v>10</v>
      </c>
      <c r="B6" s="30" t="s">
        <v>44</v>
      </c>
      <c r="C6" s="31">
        <v>711108.59</v>
      </c>
      <c r="D6" s="31">
        <v>104950.41</v>
      </c>
      <c r="E6" s="32">
        <f t="shared" si="0"/>
        <v>14.758703730466822</v>
      </c>
    </row>
    <row r="7" spans="1:5" ht="18" customHeight="1" x14ac:dyDescent="0.25">
      <c r="A7" s="29" t="s">
        <v>11</v>
      </c>
      <c r="B7" s="30" t="s">
        <v>45</v>
      </c>
      <c r="C7" s="31">
        <v>29589.19</v>
      </c>
      <c r="D7" s="31">
        <v>29589.19</v>
      </c>
      <c r="E7" s="32">
        <f t="shared" si="0"/>
        <v>100</v>
      </c>
    </row>
    <row r="8" spans="1:5" ht="18" customHeight="1" x14ac:dyDescent="0.25">
      <c r="A8" s="29" t="s">
        <v>12</v>
      </c>
      <c r="B8" s="30" t="s">
        <v>46</v>
      </c>
      <c r="C8" s="31">
        <v>0</v>
      </c>
      <c r="D8" s="31">
        <v>0</v>
      </c>
      <c r="E8" s="32">
        <v>0</v>
      </c>
    </row>
    <row r="9" spans="1:5" ht="18" customHeight="1" x14ac:dyDescent="0.25">
      <c r="A9" s="29" t="s">
        <v>13</v>
      </c>
      <c r="B9" s="30" t="s">
        <v>47</v>
      </c>
      <c r="C9" s="31">
        <v>200000.12</v>
      </c>
      <c r="D9" s="31">
        <v>479095.24</v>
      </c>
      <c r="E9" s="32">
        <f t="shared" si="0"/>
        <v>239.54747627151423</v>
      </c>
    </row>
    <row r="10" spans="1:5" ht="18" customHeight="1" x14ac:dyDescent="0.25">
      <c r="A10" s="29" t="s">
        <v>14</v>
      </c>
      <c r="B10" s="30" t="s">
        <v>48</v>
      </c>
      <c r="C10" s="31">
        <v>0</v>
      </c>
      <c r="D10" s="31">
        <v>0</v>
      </c>
      <c r="E10" s="32">
        <v>0</v>
      </c>
    </row>
    <row r="11" spans="1:5" ht="18" customHeight="1" x14ac:dyDescent="0.25">
      <c r="A11" s="29" t="s">
        <v>15</v>
      </c>
      <c r="B11" s="30" t="s">
        <v>49</v>
      </c>
      <c r="C11" s="31">
        <v>12382533.789999999</v>
      </c>
      <c r="D11" s="31">
        <v>471942.85</v>
      </c>
      <c r="E11" s="32">
        <f t="shared" si="0"/>
        <v>3.8113592743121441</v>
      </c>
    </row>
    <row r="12" spans="1:5" ht="18" customHeight="1" x14ac:dyDescent="0.25">
      <c r="A12" s="33"/>
      <c r="B12" s="34" t="s">
        <v>3</v>
      </c>
      <c r="C12" s="35">
        <f>SUM(C4:C11)</f>
        <v>29090196</v>
      </c>
      <c r="D12" s="35">
        <f>SUM(D4:D11)</f>
        <v>5670542.0000000009</v>
      </c>
      <c r="E12" s="36">
        <f t="shared" si="0"/>
        <v>19.492965946327761</v>
      </c>
    </row>
    <row r="13" spans="1:5" ht="18" customHeight="1" x14ac:dyDescent="0.25">
      <c r="A13" s="55"/>
      <c r="B13" s="56"/>
      <c r="C13" s="56"/>
      <c r="D13" s="56"/>
      <c r="E13" s="56"/>
    </row>
    <row r="14" spans="1:5" ht="20.25" customHeight="1" x14ac:dyDescent="0.25">
      <c r="A14" s="54" t="s">
        <v>56</v>
      </c>
      <c r="B14" s="54"/>
      <c r="C14" s="54"/>
      <c r="D14" s="54"/>
      <c r="E14" s="54"/>
    </row>
    <row r="15" spans="1:5" ht="30" customHeight="1" x14ac:dyDescent="0.25">
      <c r="A15" s="37" t="s">
        <v>0</v>
      </c>
      <c r="B15" s="27" t="s">
        <v>4</v>
      </c>
      <c r="C15" s="28" t="s">
        <v>30</v>
      </c>
      <c r="D15" s="28" t="s">
        <v>5</v>
      </c>
      <c r="E15" s="28" t="s">
        <v>7</v>
      </c>
    </row>
    <row r="16" spans="1:5" ht="18" customHeight="1" x14ac:dyDescent="0.25">
      <c r="A16" s="38" t="s">
        <v>16</v>
      </c>
      <c r="B16" s="30" t="s">
        <v>18</v>
      </c>
      <c r="C16" s="31">
        <v>9791196</v>
      </c>
      <c r="D16" s="31">
        <f>D17+D18+D19+D20+D21</f>
        <v>3516833</v>
      </c>
      <c r="E16" s="32">
        <f t="shared" ref="E16:E27" si="1">D16/C16*100</f>
        <v>35.918318865233623</v>
      </c>
    </row>
    <row r="17" spans="1:5" ht="18" customHeight="1" x14ac:dyDescent="0.25">
      <c r="A17" s="38" t="s">
        <v>17</v>
      </c>
      <c r="B17" s="30" t="s">
        <v>19</v>
      </c>
      <c r="C17" s="31">
        <v>2900000</v>
      </c>
      <c r="D17" s="31">
        <v>1890889.95</v>
      </c>
      <c r="E17" s="32">
        <f t="shared" si="1"/>
        <v>65.203101724137923</v>
      </c>
    </row>
    <row r="18" spans="1:5" ht="18" customHeight="1" x14ac:dyDescent="0.25">
      <c r="A18" s="38" t="s">
        <v>20</v>
      </c>
      <c r="B18" s="30" t="s">
        <v>21</v>
      </c>
      <c r="C18" s="31">
        <v>460000</v>
      </c>
      <c r="D18" s="31">
        <v>353699.55</v>
      </c>
      <c r="E18" s="32">
        <f t="shared" si="1"/>
        <v>76.891206521739136</v>
      </c>
    </row>
    <row r="19" spans="1:5" ht="18" customHeight="1" x14ac:dyDescent="0.25">
      <c r="A19" s="38" t="s">
        <v>22</v>
      </c>
      <c r="B19" s="30" t="s">
        <v>23</v>
      </c>
      <c r="C19" s="31">
        <v>1984004</v>
      </c>
      <c r="D19" s="31">
        <f>1272243.5-D20</f>
        <v>597243.5</v>
      </c>
      <c r="E19" s="32">
        <f t="shared" si="1"/>
        <v>30.102938300527622</v>
      </c>
    </row>
    <row r="20" spans="1:5" ht="18" customHeight="1" x14ac:dyDescent="0.25">
      <c r="A20" s="38" t="s">
        <v>24</v>
      </c>
      <c r="B20" s="30" t="s">
        <v>25</v>
      </c>
      <c r="C20" s="31">
        <v>3500000</v>
      </c>
      <c r="D20" s="31">
        <v>675000</v>
      </c>
      <c r="E20" s="32">
        <f t="shared" si="1"/>
        <v>19.285714285714288</v>
      </c>
    </row>
    <row r="21" spans="1:5" ht="18" customHeight="1" x14ac:dyDescent="0.25">
      <c r="A21" s="38" t="s">
        <v>26</v>
      </c>
      <c r="B21" s="30" t="s">
        <v>27</v>
      </c>
      <c r="C21" s="31">
        <v>473596</v>
      </c>
      <c r="D21" s="31">
        <v>0</v>
      </c>
      <c r="E21" s="32">
        <f t="shared" si="1"/>
        <v>0</v>
      </c>
    </row>
    <row r="22" spans="1:5" ht="18" customHeight="1" x14ac:dyDescent="0.25">
      <c r="A22" s="38" t="s">
        <v>28</v>
      </c>
      <c r="B22" s="30" t="s">
        <v>29</v>
      </c>
      <c r="C22" s="31">
        <v>130000</v>
      </c>
      <c r="D22" s="31">
        <v>15182.56</v>
      </c>
      <c r="E22" s="32">
        <f t="shared" si="1"/>
        <v>11.678892307692307</v>
      </c>
    </row>
    <row r="23" spans="1:5" ht="18" customHeight="1" x14ac:dyDescent="0.25">
      <c r="A23" s="38" t="s">
        <v>32</v>
      </c>
      <c r="B23" s="30" t="s">
        <v>33</v>
      </c>
      <c r="C23" s="31">
        <v>134500</v>
      </c>
      <c r="D23" s="31">
        <v>18084.62</v>
      </c>
      <c r="E23" s="32">
        <f t="shared" si="1"/>
        <v>13.445814126394051</v>
      </c>
    </row>
    <row r="24" spans="1:5" ht="18" customHeight="1" x14ac:dyDescent="0.25">
      <c r="A24" s="38" t="s">
        <v>34</v>
      </c>
      <c r="B24" s="30" t="s">
        <v>35</v>
      </c>
      <c r="C24" s="31">
        <v>1723500</v>
      </c>
      <c r="D24" s="31">
        <v>218114.06</v>
      </c>
      <c r="E24" s="32">
        <f t="shared" si="1"/>
        <v>12.655297940237888</v>
      </c>
    </row>
    <row r="25" spans="1:5" ht="18" customHeight="1" x14ac:dyDescent="0.25">
      <c r="A25" s="38" t="s">
        <v>36</v>
      </c>
      <c r="B25" s="30" t="s">
        <v>37</v>
      </c>
      <c r="C25" s="31">
        <v>1411000</v>
      </c>
      <c r="D25" s="31">
        <v>201290.84</v>
      </c>
      <c r="E25" s="32">
        <f t="shared" si="1"/>
        <v>14.265828490432316</v>
      </c>
    </row>
    <row r="26" spans="1:5" ht="18" customHeight="1" x14ac:dyDescent="0.25">
      <c r="A26" s="38" t="s">
        <v>38</v>
      </c>
      <c r="B26" s="30" t="s">
        <v>39</v>
      </c>
      <c r="C26" s="31">
        <v>15900000</v>
      </c>
      <c r="D26" s="31">
        <v>9494139.8499999996</v>
      </c>
      <c r="E26" s="32">
        <f t="shared" si="1"/>
        <v>59.711571383647801</v>
      </c>
    </row>
    <row r="27" spans="1:5" ht="18" customHeight="1" x14ac:dyDescent="0.25">
      <c r="A27" s="38"/>
      <c r="B27" s="34" t="s">
        <v>3</v>
      </c>
      <c r="C27" s="35">
        <f>C16+C22+C23+C24+C25+C26</f>
        <v>29090196</v>
      </c>
      <c r="D27" s="35">
        <f>D16+D22+D23+D24+D25+D26</f>
        <v>13463644.93</v>
      </c>
      <c r="E27" s="36">
        <f t="shared" si="1"/>
        <v>46.282413944546811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4:E14"/>
    <mergeCell ref="A13:E1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10" workbookViewId="0">
      <selection activeCell="B23" sqref="B23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53" t="s">
        <v>50</v>
      </c>
      <c r="B1" s="53"/>
      <c r="C1" s="53"/>
      <c r="D1" s="53"/>
      <c r="E1" s="53"/>
    </row>
    <row r="2" spans="1:5" ht="20.25" customHeight="1" x14ac:dyDescent="0.25">
      <c r="A2" s="54" t="s">
        <v>57</v>
      </c>
      <c r="B2" s="54"/>
      <c r="C2" s="54"/>
      <c r="D2" s="54"/>
      <c r="E2" s="54"/>
    </row>
    <row r="3" spans="1:5" ht="30" customHeight="1" x14ac:dyDescent="0.25">
      <c r="A3" s="27" t="s">
        <v>0</v>
      </c>
      <c r="B3" s="27" t="s">
        <v>1</v>
      </c>
      <c r="C3" s="28" t="s">
        <v>31</v>
      </c>
      <c r="D3" s="28" t="s">
        <v>2</v>
      </c>
      <c r="E3" s="28" t="s">
        <v>6</v>
      </c>
    </row>
    <row r="4" spans="1:5" ht="18" customHeight="1" x14ac:dyDescent="0.25">
      <c r="A4" s="29" t="s">
        <v>8</v>
      </c>
      <c r="B4" s="30" t="s">
        <v>42</v>
      </c>
      <c r="C4" s="31">
        <v>16676000</v>
      </c>
      <c r="D4" s="31">
        <v>5000000</v>
      </c>
      <c r="E4" s="32">
        <f>D4/C4*100</f>
        <v>29.983209402734467</v>
      </c>
    </row>
    <row r="5" spans="1:5" ht="18" customHeight="1" x14ac:dyDescent="0.25">
      <c r="A5" s="29" t="s">
        <v>9</v>
      </c>
      <c r="B5" s="30" t="s">
        <v>43</v>
      </c>
      <c r="C5" s="31">
        <v>584964.31000000006</v>
      </c>
      <c r="D5" s="31">
        <v>584964.31000000006</v>
      </c>
      <c r="E5" s="32">
        <f t="shared" ref="E5:E12" si="0">D5/C5*100</f>
        <v>100</v>
      </c>
    </row>
    <row r="6" spans="1:5" ht="18" customHeight="1" x14ac:dyDescent="0.25">
      <c r="A6" s="29" t="s">
        <v>10</v>
      </c>
      <c r="B6" s="30" t="s">
        <v>44</v>
      </c>
      <c r="C6" s="31">
        <v>711108.59</v>
      </c>
      <c r="D6" s="31">
        <v>350046.79</v>
      </c>
      <c r="E6" s="32">
        <f t="shared" si="0"/>
        <v>49.225504363545937</v>
      </c>
    </row>
    <row r="7" spans="1:5" ht="18" customHeight="1" x14ac:dyDescent="0.25">
      <c r="A7" s="29" t="s">
        <v>11</v>
      </c>
      <c r="B7" s="30" t="s">
        <v>45</v>
      </c>
      <c r="C7" s="31">
        <v>29589.19</v>
      </c>
      <c r="D7" s="31">
        <v>29589.19</v>
      </c>
      <c r="E7" s="32">
        <f t="shared" si="0"/>
        <v>100</v>
      </c>
    </row>
    <row r="8" spans="1:5" ht="18" customHeight="1" x14ac:dyDescent="0.25">
      <c r="A8" s="29" t="s">
        <v>12</v>
      </c>
      <c r="B8" s="30" t="s">
        <v>46</v>
      </c>
      <c r="C8" s="31">
        <v>0</v>
      </c>
      <c r="D8" s="31">
        <v>0</v>
      </c>
      <c r="E8" s="32">
        <v>0</v>
      </c>
    </row>
    <row r="9" spans="1:5" ht="18" customHeight="1" x14ac:dyDescent="0.25">
      <c r="A9" s="29" t="s">
        <v>13</v>
      </c>
      <c r="B9" s="30" t="s">
        <v>47</v>
      </c>
      <c r="C9" s="31">
        <v>200000.12</v>
      </c>
      <c r="D9" s="31">
        <v>598105.51</v>
      </c>
      <c r="E9" s="32">
        <f t="shared" si="0"/>
        <v>299.0525755684547</v>
      </c>
    </row>
    <row r="10" spans="1:5" ht="18" customHeight="1" x14ac:dyDescent="0.25">
      <c r="A10" s="29" t="s">
        <v>14</v>
      </c>
      <c r="B10" s="30" t="s">
        <v>48</v>
      </c>
      <c r="C10" s="31">
        <v>0</v>
      </c>
      <c r="D10" s="31">
        <v>0</v>
      </c>
      <c r="E10" s="32">
        <v>0</v>
      </c>
    </row>
    <row r="11" spans="1:5" ht="18" customHeight="1" x14ac:dyDescent="0.25">
      <c r="A11" s="29" t="s">
        <v>15</v>
      </c>
      <c r="B11" s="30" t="s">
        <v>49</v>
      </c>
      <c r="C11" s="31">
        <v>12382533.789999999</v>
      </c>
      <c r="D11" s="31">
        <v>558243.97</v>
      </c>
      <c r="E11" s="32">
        <f t="shared" si="0"/>
        <v>4.5083177600599953</v>
      </c>
    </row>
    <row r="12" spans="1:5" ht="18" customHeight="1" x14ac:dyDescent="0.25">
      <c r="A12" s="33"/>
      <c r="B12" s="34" t="s">
        <v>3</v>
      </c>
      <c r="C12" s="35">
        <f>SUM(C4:C11)</f>
        <v>30584196</v>
      </c>
      <c r="D12" s="35">
        <f>SUM(D4:D11)</f>
        <v>7120949.7700000005</v>
      </c>
      <c r="E12" s="36">
        <f t="shared" si="0"/>
        <v>23.283102717495012</v>
      </c>
    </row>
    <row r="13" spans="1:5" ht="18" customHeight="1" x14ac:dyDescent="0.25">
      <c r="A13" s="55"/>
      <c r="B13" s="56"/>
      <c r="C13" s="56"/>
      <c r="D13" s="56"/>
      <c r="E13" s="56"/>
    </row>
    <row r="14" spans="1:5" ht="20.25" customHeight="1" x14ac:dyDescent="0.25">
      <c r="A14" s="54" t="s">
        <v>58</v>
      </c>
      <c r="B14" s="54"/>
      <c r="C14" s="54"/>
      <c r="D14" s="54"/>
      <c r="E14" s="54"/>
    </row>
    <row r="15" spans="1:5" ht="30" customHeight="1" x14ac:dyDescent="0.25">
      <c r="A15" s="37" t="s">
        <v>0</v>
      </c>
      <c r="B15" s="27" t="s">
        <v>4</v>
      </c>
      <c r="C15" s="28" t="s">
        <v>30</v>
      </c>
      <c r="D15" s="28" t="s">
        <v>5</v>
      </c>
      <c r="E15" s="28" t="s">
        <v>7</v>
      </c>
    </row>
    <row r="16" spans="1:5" ht="18" customHeight="1" x14ac:dyDescent="0.25">
      <c r="A16" s="38" t="s">
        <v>16</v>
      </c>
      <c r="B16" s="30" t="s">
        <v>18</v>
      </c>
      <c r="C16" s="31">
        <v>11285196</v>
      </c>
      <c r="D16" s="31">
        <f>D17+D18+D19</f>
        <v>4707155.709999999</v>
      </c>
      <c r="E16" s="32">
        <f t="shared" ref="E16:E27" si="1">D16/C16*100</f>
        <v>41.710890178602114</v>
      </c>
    </row>
    <row r="17" spans="1:5" ht="18" customHeight="1" x14ac:dyDescent="0.25">
      <c r="A17" s="38" t="s">
        <v>17</v>
      </c>
      <c r="B17" s="30" t="s">
        <v>19</v>
      </c>
      <c r="C17" s="31">
        <v>3360000</v>
      </c>
      <c r="D17" s="31">
        <f>2685112.2+501527.01</f>
        <v>3186639.21</v>
      </c>
      <c r="E17" s="32">
        <f t="shared" si="1"/>
        <v>94.840452678571424</v>
      </c>
    </row>
    <row r="18" spans="1:5" ht="18" customHeight="1" x14ac:dyDescent="0.25">
      <c r="A18" s="38" t="s">
        <v>20</v>
      </c>
      <c r="B18" s="30" t="s">
        <v>23</v>
      </c>
      <c r="C18" s="31">
        <v>7451600</v>
      </c>
      <c r="D18" s="31">
        <v>1473156.9</v>
      </c>
      <c r="E18" s="32">
        <f t="shared" si="1"/>
        <v>19.769672285146815</v>
      </c>
    </row>
    <row r="19" spans="1:5" ht="18" customHeight="1" x14ac:dyDescent="0.25">
      <c r="A19" s="38" t="s">
        <v>26</v>
      </c>
      <c r="B19" s="30" t="s">
        <v>27</v>
      </c>
      <c r="C19" s="31">
        <v>473596</v>
      </c>
      <c r="D19" s="31">
        <v>47359.6</v>
      </c>
      <c r="E19" s="32">
        <f t="shared" si="1"/>
        <v>10</v>
      </c>
    </row>
    <row r="20" spans="1:5" ht="18" customHeight="1" x14ac:dyDescent="0.25">
      <c r="A20" s="38" t="s">
        <v>28</v>
      </c>
      <c r="B20" s="30" t="s">
        <v>29</v>
      </c>
      <c r="C20" s="31">
        <v>130000</v>
      </c>
      <c r="D20" s="31">
        <v>15182.56</v>
      </c>
      <c r="E20" s="32">
        <f t="shared" si="1"/>
        <v>11.678892307692307</v>
      </c>
    </row>
    <row r="21" spans="1:5" ht="18" customHeight="1" x14ac:dyDescent="0.25">
      <c r="A21" s="38" t="s">
        <v>32</v>
      </c>
      <c r="B21" s="30" t="s">
        <v>33</v>
      </c>
      <c r="C21" s="31">
        <v>134500</v>
      </c>
      <c r="D21" s="31">
        <v>18084.62</v>
      </c>
      <c r="E21" s="32">
        <f t="shared" si="1"/>
        <v>13.445814126394051</v>
      </c>
    </row>
    <row r="22" spans="1:5" ht="18" customHeight="1" x14ac:dyDescent="0.25">
      <c r="A22" s="38" t="s">
        <v>34</v>
      </c>
      <c r="B22" s="30" t="s">
        <v>35</v>
      </c>
      <c r="C22" s="31">
        <v>1723500</v>
      </c>
      <c r="D22" s="31">
        <v>303207.2</v>
      </c>
      <c r="E22" s="32">
        <f t="shared" si="1"/>
        <v>17.592526834928922</v>
      </c>
    </row>
    <row r="23" spans="1:5" ht="18" customHeight="1" x14ac:dyDescent="0.25">
      <c r="A23" s="38" t="s">
        <v>36</v>
      </c>
      <c r="B23" s="30" t="s">
        <v>37</v>
      </c>
      <c r="C23" s="31">
        <v>1411000</v>
      </c>
      <c r="D23" s="31">
        <v>311845.64</v>
      </c>
      <c r="E23" s="32">
        <f t="shared" si="1"/>
        <v>22.101037562012756</v>
      </c>
    </row>
    <row r="24" spans="1:5" ht="18" customHeight="1" x14ac:dyDescent="0.25">
      <c r="A24" s="38" t="s">
        <v>38</v>
      </c>
      <c r="B24" s="30" t="s">
        <v>39</v>
      </c>
      <c r="C24" s="31">
        <f>C25+C26</f>
        <v>15900000</v>
      </c>
      <c r="D24" s="31">
        <f>D25+D26</f>
        <v>8977247.0999999996</v>
      </c>
      <c r="E24" s="32">
        <f t="shared" si="1"/>
        <v>56.460673584905663</v>
      </c>
    </row>
    <row r="25" spans="1:5" ht="18" customHeight="1" x14ac:dyDescent="0.25">
      <c r="A25" s="38" t="s">
        <v>59</v>
      </c>
      <c r="B25" s="30" t="s">
        <v>62</v>
      </c>
      <c r="C25" s="31">
        <v>15650000</v>
      </c>
      <c r="D25" s="31">
        <v>8943086.0999999996</v>
      </c>
      <c r="E25" s="32">
        <f t="shared" si="1"/>
        <v>57.144320127795524</v>
      </c>
    </row>
    <row r="26" spans="1:5" ht="18" customHeight="1" x14ac:dyDescent="0.25">
      <c r="A26" s="38" t="s">
        <v>60</v>
      </c>
      <c r="B26" s="30" t="s">
        <v>61</v>
      </c>
      <c r="C26" s="31">
        <v>250000</v>
      </c>
      <c r="D26" s="31">
        <v>34161</v>
      </c>
      <c r="E26" s="32">
        <f t="shared" si="1"/>
        <v>13.664399999999999</v>
      </c>
    </row>
    <row r="27" spans="1:5" ht="18" customHeight="1" x14ac:dyDescent="0.25">
      <c r="A27" s="38"/>
      <c r="B27" s="34" t="s">
        <v>3</v>
      </c>
      <c r="C27" s="35">
        <f>C16+C20+C21+C22+C23+C24</f>
        <v>30584196</v>
      </c>
      <c r="D27" s="35">
        <f>D16+D20+D21+D22+D23+D24</f>
        <v>14332722.829999998</v>
      </c>
      <c r="E27" s="36">
        <f t="shared" si="1"/>
        <v>46.863166944130228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4" workbookViewId="0">
      <selection activeCell="D23" sqref="D23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53" t="s">
        <v>50</v>
      </c>
      <c r="B1" s="53"/>
      <c r="C1" s="53"/>
      <c r="D1" s="53"/>
      <c r="E1" s="53"/>
    </row>
    <row r="2" spans="1:5" ht="20.25" customHeight="1" x14ac:dyDescent="0.25">
      <c r="A2" s="54" t="s">
        <v>63</v>
      </c>
      <c r="B2" s="54"/>
      <c r="C2" s="54"/>
      <c r="D2" s="54"/>
      <c r="E2" s="54"/>
    </row>
    <row r="3" spans="1:5" ht="30" customHeight="1" x14ac:dyDescent="0.25">
      <c r="A3" s="27" t="s">
        <v>0</v>
      </c>
      <c r="B3" s="27" t="s">
        <v>1</v>
      </c>
      <c r="C3" s="28" t="s">
        <v>31</v>
      </c>
      <c r="D3" s="28" t="s">
        <v>2</v>
      </c>
      <c r="E3" s="28" t="s">
        <v>6</v>
      </c>
    </row>
    <row r="4" spans="1:5" ht="18" customHeight="1" x14ac:dyDescent="0.25">
      <c r="A4" s="29" t="s">
        <v>8</v>
      </c>
      <c r="B4" s="30" t="s">
        <v>42</v>
      </c>
      <c r="C4" s="31">
        <v>17017000</v>
      </c>
      <c r="D4" s="31">
        <v>0</v>
      </c>
      <c r="E4" s="32">
        <f>D4/C4*100</f>
        <v>0</v>
      </c>
    </row>
    <row r="5" spans="1:5" ht="18" customHeight="1" x14ac:dyDescent="0.25">
      <c r="A5" s="29" t="s">
        <v>9</v>
      </c>
      <c r="B5" s="30" t="s">
        <v>43</v>
      </c>
      <c r="C5" s="31">
        <v>688505.72</v>
      </c>
      <c r="D5" s="31">
        <v>0</v>
      </c>
      <c r="E5" s="32">
        <f t="shared" ref="E5:E12" si="0">D5/C5*100</f>
        <v>0</v>
      </c>
    </row>
    <row r="6" spans="1:5" ht="18" customHeight="1" x14ac:dyDescent="0.25">
      <c r="A6" s="29" t="s">
        <v>10</v>
      </c>
      <c r="B6" s="30" t="s">
        <v>44</v>
      </c>
      <c r="C6" s="31">
        <v>841763.33</v>
      </c>
      <c r="D6" s="31">
        <v>13340</v>
      </c>
      <c r="E6" s="32">
        <f t="shared" si="0"/>
        <v>1.5847684883113167</v>
      </c>
    </row>
    <row r="7" spans="1:5" ht="18" customHeight="1" x14ac:dyDescent="0.25">
      <c r="A7" s="29" t="s">
        <v>11</v>
      </c>
      <c r="B7" s="30" t="s">
        <v>45</v>
      </c>
      <c r="C7" s="31">
        <v>32383.81</v>
      </c>
      <c r="D7" s="31">
        <v>0</v>
      </c>
      <c r="E7" s="32">
        <f t="shared" si="0"/>
        <v>0</v>
      </c>
    </row>
    <row r="8" spans="1:5" ht="18" customHeight="1" x14ac:dyDescent="0.25">
      <c r="A8" s="29" t="s">
        <v>12</v>
      </c>
      <c r="B8" s="30" t="s">
        <v>46</v>
      </c>
      <c r="C8" s="31">
        <v>0</v>
      </c>
      <c r="D8" s="31">
        <v>0</v>
      </c>
      <c r="E8" s="32">
        <v>0</v>
      </c>
    </row>
    <row r="9" spans="1:5" ht="18" customHeight="1" x14ac:dyDescent="0.25">
      <c r="A9" s="29" t="s">
        <v>13</v>
      </c>
      <c r="B9" s="30" t="s">
        <v>47</v>
      </c>
      <c r="C9" s="31">
        <v>400000</v>
      </c>
      <c r="D9" s="31">
        <f>204830.17+917.25</f>
        <v>205747.42</v>
      </c>
      <c r="E9" s="32">
        <f t="shared" si="0"/>
        <v>51.436855000000001</v>
      </c>
    </row>
    <row r="10" spans="1:5" ht="18" customHeight="1" x14ac:dyDescent="0.25">
      <c r="A10" s="29" t="s">
        <v>14</v>
      </c>
      <c r="B10" s="30" t="s">
        <v>48</v>
      </c>
      <c r="C10" s="31">
        <v>0</v>
      </c>
      <c r="D10" s="31">
        <v>0</v>
      </c>
      <c r="E10" s="32">
        <v>0</v>
      </c>
    </row>
    <row r="11" spans="1:5" ht="18" customHeight="1" x14ac:dyDescent="0.25">
      <c r="A11" s="29" t="s">
        <v>15</v>
      </c>
      <c r="B11" s="30" t="s">
        <v>49</v>
      </c>
      <c r="C11" s="31">
        <v>14532717.01</v>
      </c>
      <c r="D11" s="31">
        <f>11676000+86685.63</f>
        <v>11762685.630000001</v>
      </c>
      <c r="E11" s="32">
        <f t="shared" si="0"/>
        <v>80.939342738911563</v>
      </c>
    </row>
    <row r="12" spans="1:5" ht="18" customHeight="1" x14ac:dyDescent="0.25">
      <c r="A12" s="33"/>
      <c r="B12" s="34" t="s">
        <v>3</v>
      </c>
      <c r="C12" s="35">
        <f>SUM(C4:C11)</f>
        <v>33512369.869999997</v>
      </c>
      <c r="D12" s="35">
        <f>SUM(D4:D11)</f>
        <v>11981773.050000001</v>
      </c>
      <c r="E12" s="36">
        <f t="shared" si="0"/>
        <v>35.753284821333949</v>
      </c>
    </row>
    <row r="13" spans="1:5" ht="18" customHeight="1" x14ac:dyDescent="0.25">
      <c r="A13" s="55"/>
      <c r="B13" s="56"/>
      <c r="C13" s="56"/>
      <c r="D13" s="56"/>
      <c r="E13" s="56"/>
    </row>
    <row r="14" spans="1:5" ht="20.25" customHeight="1" x14ac:dyDescent="0.25">
      <c r="A14" s="54" t="s">
        <v>64</v>
      </c>
      <c r="B14" s="54"/>
      <c r="C14" s="54"/>
      <c r="D14" s="54"/>
      <c r="E14" s="54"/>
    </row>
    <row r="15" spans="1:5" ht="30" customHeight="1" x14ac:dyDescent="0.25">
      <c r="A15" s="37" t="s">
        <v>0</v>
      </c>
      <c r="B15" s="27" t="s">
        <v>4</v>
      </c>
      <c r="C15" s="28" t="s">
        <v>30</v>
      </c>
      <c r="D15" s="28" t="s">
        <v>5</v>
      </c>
      <c r="E15" s="28" t="s">
        <v>7</v>
      </c>
    </row>
    <row r="16" spans="1:5" ht="18" customHeight="1" x14ac:dyDescent="0.25">
      <c r="A16" s="38" t="s">
        <v>16</v>
      </c>
      <c r="B16" s="30" t="s">
        <v>18</v>
      </c>
      <c r="C16" s="31">
        <v>9817936.3900000006</v>
      </c>
      <c r="D16" s="31">
        <f>D17+D18+D19</f>
        <v>1065840.05</v>
      </c>
      <c r="E16" s="32">
        <f t="shared" ref="E16:E27" si="1">D16/C16*100</f>
        <v>10.856049659128011</v>
      </c>
    </row>
    <row r="17" spans="1:5" ht="18" customHeight="1" x14ac:dyDescent="0.25">
      <c r="A17" s="38" t="s">
        <v>17</v>
      </c>
      <c r="B17" s="30" t="s">
        <v>19</v>
      </c>
      <c r="C17" s="31">
        <v>4300000</v>
      </c>
      <c r="D17" s="31">
        <f>633765.1+129581.52</f>
        <v>763346.62</v>
      </c>
      <c r="E17" s="32">
        <f t="shared" si="1"/>
        <v>17.752246976744186</v>
      </c>
    </row>
    <row r="18" spans="1:5" ht="18" customHeight="1" x14ac:dyDescent="0.25">
      <c r="A18" s="38" t="s">
        <v>20</v>
      </c>
      <c r="B18" s="30" t="s">
        <v>23</v>
      </c>
      <c r="C18" s="31">
        <v>5393139.3300000001</v>
      </c>
      <c r="D18" s="31">
        <f>177493.43+125000</f>
        <v>302493.43</v>
      </c>
      <c r="E18" s="32">
        <f t="shared" si="1"/>
        <v>5.6088562058343854</v>
      </c>
    </row>
    <row r="19" spans="1:5" ht="18" customHeight="1" x14ac:dyDescent="0.25">
      <c r="A19" s="38" t="s">
        <v>26</v>
      </c>
      <c r="B19" s="30" t="s">
        <v>27</v>
      </c>
      <c r="C19" s="31">
        <v>124797.06</v>
      </c>
      <c r="D19" s="31">
        <v>0</v>
      </c>
      <c r="E19" s="32">
        <f t="shared" si="1"/>
        <v>0</v>
      </c>
    </row>
    <row r="20" spans="1:5" ht="18" customHeight="1" x14ac:dyDescent="0.25">
      <c r="A20" s="38" t="s">
        <v>28</v>
      </c>
      <c r="B20" s="30" t="s">
        <v>29</v>
      </c>
      <c r="C20" s="31">
        <v>239000</v>
      </c>
      <c r="D20" s="31">
        <v>1681.07</v>
      </c>
      <c r="E20" s="32">
        <f t="shared" si="1"/>
        <v>0.70337656903765688</v>
      </c>
    </row>
    <row r="21" spans="1:5" ht="18" customHeight="1" x14ac:dyDescent="0.25">
      <c r="A21" s="38" t="s">
        <v>32</v>
      </c>
      <c r="B21" s="30" t="s">
        <v>33</v>
      </c>
      <c r="C21" s="31">
        <v>680040</v>
      </c>
      <c r="D21" s="31">
        <v>0</v>
      </c>
      <c r="E21" s="32">
        <f t="shared" si="1"/>
        <v>0</v>
      </c>
    </row>
    <row r="22" spans="1:5" ht="18" customHeight="1" x14ac:dyDescent="0.25">
      <c r="A22" s="38" t="s">
        <v>34</v>
      </c>
      <c r="B22" s="30" t="s">
        <v>35</v>
      </c>
      <c r="C22" s="31">
        <v>298500</v>
      </c>
      <c r="D22" s="31">
        <v>1534</v>
      </c>
      <c r="E22" s="32">
        <f t="shared" si="1"/>
        <v>0.51390284757118931</v>
      </c>
    </row>
    <row r="23" spans="1:5" ht="18" customHeight="1" x14ac:dyDescent="0.25">
      <c r="A23" s="38" t="s">
        <v>36</v>
      </c>
      <c r="B23" s="30" t="s">
        <v>37</v>
      </c>
      <c r="C23" s="31">
        <v>732530</v>
      </c>
      <c r="D23" s="31">
        <v>4790.8</v>
      </c>
      <c r="E23" s="32">
        <f t="shared" si="1"/>
        <v>0.65400734440910269</v>
      </c>
    </row>
    <row r="24" spans="1:5" ht="18" customHeight="1" x14ac:dyDescent="0.25">
      <c r="A24" s="38" t="s">
        <v>38</v>
      </c>
      <c r="B24" s="30" t="s">
        <v>39</v>
      </c>
      <c r="C24" s="31">
        <f>C25+C26</f>
        <v>21744363.48</v>
      </c>
      <c r="D24" s="31">
        <f>D25+D26</f>
        <v>1909232.98</v>
      </c>
      <c r="E24" s="32">
        <f t="shared" si="1"/>
        <v>8.7803580994958601</v>
      </c>
    </row>
    <row r="25" spans="1:5" ht="18" customHeight="1" x14ac:dyDescent="0.25">
      <c r="A25" s="38" t="s">
        <v>59</v>
      </c>
      <c r="B25" s="30" t="s">
        <v>62</v>
      </c>
      <c r="C25" s="31">
        <v>21344363.48</v>
      </c>
      <c r="D25" s="31">
        <v>1820909.98</v>
      </c>
      <c r="E25" s="32">
        <f t="shared" si="1"/>
        <v>8.531104624910558</v>
      </c>
    </row>
    <row r="26" spans="1:5" ht="18" customHeight="1" x14ac:dyDescent="0.25">
      <c r="A26" s="38" t="s">
        <v>60</v>
      </c>
      <c r="B26" s="30" t="s">
        <v>61</v>
      </c>
      <c r="C26" s="31">
        <v>400000</v>
      </c>
      <c r="D26" s="31">
        <v>88323</v>
      </c>
      <c r="E26" s="32">
        <f t="shared" si="1"/>
        <v>22.080749999999998</v>
      </c>
    </row>
    <row r="27" spans="1:5" ht="18" customHeight="1" x14ac:dyDescent="0.25">
      <c r="A27" s="38"/>
      <c r="B27" s="34" t="s">
        <v>3</v>
      </c>
      <c r="C27" s="35">
        <f>C16+C20+C21+C22+C23+C24</f>
        <v>33512369.870000001</v>
      </c>
      <c r="D27" s="35">
        <f>D16+D20+D21+D22+D23+D24</f>
        <v>2983078.9000000004</v>
      </c>
      <c r="E27" s="36">
        <f t="shared" si="1"/>
        <v>8.9014262840015625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16" workbookViewId="0">
      <selection activeCell="B24" sqref="B24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53" t="s">
        <v>50</v>
      </c>
      <c r="B1" s="53"/>
      <c r="C1" s="53"/>
      <c r="D1" s="53"/>
      <c r="E1" s="53"/>
    </row>
    <row r="2" spans="1:5" ht="20.25" customHeight="1" x14ac:dyDescent="0.25">
      <c r="A2" s="54" t="s">
        <v>65</v>
      </c>
      <c r="B2" s="54"/>
      <c r="C2" s="54"/>
      <c r="D2" s="54"/>
      <c r="E2" s="54"/>
    </row>
    <row r="3" spans="1:5" ht="30" customHeight="1" x14ac:dyDescent="0.25">
      <c r="A3" s="27" t="s">
        <v>0</v>
      </c>
      <c r="B3" s="27" t="s">
        <v>1</v>
      </c>
      <c r="C3" s="28" t="s">
        <v>31</v>
      </c>
      <c r="D3" s="28" t="s">
        <v>2</v>
      </c>
      <c r="E3" s="28" t="s">
        <v>6</v>
      </c>
    </row>
    <row r="4" spans="1:5" ht="18" customHeight="1" x14ac:dyDescent="0.25">
      <c r="A4" s="29" t="s">
        <v>8</v>
      </c>
      <c r="B4" s="30" t="s">
        <v>42</v>
      </c>
      <c r="C4" s="31">
        <v>17017000</v>
      </c>
      <c r="D4" s="31">
        <v>0</v>
      </c>
      <c r="E4" s="32">
        <f>D4/C4*100</f>
        <v>0</v>
      </c>
    </row>
    <row r="5" spans="1:5" ht="18" customHeight="1" x14ac:dyDescent="0.25">
      <c r="A5" s="29" t="s">
        <v>9</v>
      </c>
      <c r="B5" s="30" t="s">
        <v>43</v>
      </c>
      <c r="C5" s="31">
        <v>688505.72</v>
      </c>
      <c r="D5" s="39">
        <v>688505.72</v>
      </c>
      <c r="E5" s="32">
        <f t="shared" ref="E5:E12" si="0">D5/C5*100</f>
        <v>100</v>
      </c>
    </row>
    <row r="6" spans="1:5" ht="18" customHeight="1" x14ac:dyDescent="0.25">
      <c r="A6" s="29" t="s">
        <v>10</v>
      </c>
      <c r="B6" s="30" t="s">
        <v>44</v>
      </c>
      <c r="C6" s="31">
        <v>841763.33</v>
      </c>
      <c r="D6" s="39">
        <v>112482.76</v>
      </c>
      <c r="E6" s="32">
        <f t="shared" si="0"/>
        <v>13.362753637652522</v>
      </c>
    </row>
    <row r="7" spans="1:5" ht="18" customHeight="1" x14ac:dyDescent="0.25">
      <c r="A7" s="29" t="s">
        <v>11</v>
      </c>
      <c r="B7" s="30" t="s">
        <v>45</v>
      </c>
      <c r="C7" s="31">
        <v>32383.81</v>
      </c>
      <c r="D7" s="39">
        <v>30816.73</v>
      </c>
      <c r="E7" s="32">
        <f t="shared" si="0"/>
        <v>95.160915284520257</v>
      </c>
    </row>
    <row r="8" spans="1:5" ht="18" customHeight="1" x14ac:dyDescent="0.25">
      <c r="A8" s="29" t="s">
        <v>12</v>
      </c>
      <c r="B8" s="30" t="s">
        <v>46</v>
      </c>
      <c r="C8" s="31">
        <v>0</v>
      </c>
      <c r="D8" s="39">
        <v>0</v>
      </c>
      <c r="E8" s="32">
        <v>0</v>
      </c>
    </row>
    <row r="9" spans="1:5" ht="18" customHeight="1" x14ac:dyDescent="0.25">
      <c r="A9" s="29" t="s">
        <v>13</v>
      </c>
      <c r="B9" s="30" t="s">
        <v>47</v>
      </c>
      <c r="C9" s="31">
        <v>400000</v>
      </c>
      <c r="D9" s="39">
        <f>300543.06+85421.26+4131.25</f>
        <v>390095.57</v>
      </c>
      <c r="E9" s="32">
        <f t="shared" si="0"/>
        <v>97.523892500000002</v>
      </c>
    </row>
    <row r="10" spans="1:5" ht="18" customHeight="1" x14ac:dyDescent="0.25">
      <c r="A10" s="29" t="s">
        <v>14</v>
      </c>
      <c r="B10" s="30" t="s">
        <v>48</v>
      </c>
      <c r="C10" s="31">
        <v>0</v>
      </c>
      <c r="D10" s="39">
        <v>0</v>
      </c>
      <c r="E10" s="32">
        <v>0</v>
      </c>
    </row>
    <row r="11" spans="1:5" ht="18" customHeight="1" x14ac:dyDescent="0.25">
      <c r="A11" s="29" t="s">
        <v>15</v>
      </c>
      <c r="B11" s="30" t="s">
        <v>49</v>
      </c>
      <c r="C11" s="31">
        <v>14532717.01</v>
      </c>
      <c r="D11" s="39">
        <f>11676000+249334.39-53.7</f>
        <v>11925280.690000001</v>
      </c>
      <c r="E11" s="32">
        <f t="shared" si="0"/>
        <v>82.058163534005274</v>
      </c>
    </row>
    <row r="12" spans="1:5" ht="18" customHeight="1" x14ac:dyDescent="0.25">
      <c r="A12" s="33"/>
      <c r="B12" s="34" t="s">
        <v>3</v>
      </c>
      <c r="C12" s="35">
        <f>SUM(C4:C11)</f>
        <v>33512369.869999997</v>
      </c>
      <c r="D12" s="35">
        <f>SUM(D4:D11)</f>
        <v>13147181.470000001</v>
      </c>
      <c r="E12" s="36">
        <f t="shared" si="0"/>
        <v>39.230831842093181</v>
      </c>
    </row>
    <row r="13" spans="1:5" ht="18" customHeight="1" x14ac:dyDescent="0.25">
      <c r="A13" s="55"/>
      <c r="B13" s="56"/>
      <c r="C13" s="56"/>
      <c r="D13" s="56"/>
      <c r="E13" s="56"/>
    </row>
    <row r="14" spans="1:5" ht="20.25" customHeight="1" x14ac:dyDescent="0.25">
      <c r="A14" s="54" t="s">
        <v>66</v>
      </c>
      <c r="B14" s="54"/>
      <c r="C14" s="54"/>
      <c r="D14" s="54"/>
      <c r="E14" s="54"/>
    </row>
    <row r="15" spans="1:5" ht="30" customHeight="1" x14ac:dyDescent="0.25">
      <c r="A15" s="37" t="s">
        <v>0</v>
      </c>
      <c r="B15" s="27" t="s">
        <v>4</v>
      </c>
      <c r="C15" s="28" t="s">
        <v>30</v>
      </c>
      <c r="D15" s="28" t="s">
        <v>5</v>
      </c>
      <c r="E15" s="28" t="s">
        <v>7</v>
      </c>
    </row>
    <row r="16" spans="1:5" ht="18" customHeight="1" x14ac:dyDescent="0.25">
      <c r="A16" s="38" t="s">
        <v>16</v>
      </c>
      <c r="B16" s="30" t="s">
        <v>18</v>
      </c>
      <c r="C16" s="31">
        <v>9817936.3900000006</v>
      </c>
      <c r="D16" s="31">
        <f>D17+D18+D19</f>
        <v>2091019</v>
      </c>
      <c r="E16" s="32">
        <f t="shared" ref="E16:E27" si="1">D16/C16*100</f>
        <v>21.297948132255112</v>
      </c>
    </row>
    <row r="17" spans="1:5" ht="18" customHeight="1" x14ac:dyDescent="0.25">
      <c r="A17" s="38" t="s">
        <v>17</v>
      </c>
      <c r="B17" s="30" t="s">
        <v>19</v>
      </c>
      <c r="C17" s="31">
        <v>4300000</v>
      </c>
      <c r="D17" s="39">
        <f>1313453.02+261774.79</f>
        <v>1575227.81</v>
      </c>
      <c r="E17" s="32">
        <f t="shared" si="1"/>
        <v>36.633204883720936</v>
      </c>
    </row>
    <row r="18" spans="1:5" ht="18" customHeight="1" x14ac:dyDescent="0.25">
      <c r="A18" s="38" t="s">
        <v>20</v>
      </c>
      <c r="B18" s="30" t="s">
        <v>23</v>
      </c>
      <c r="C18" s="31">
        <v>5393139.3300000001</v>
      </c>
      <c r="D18" s="39">
        <v>515791.19</v>
      </c>
      <c r="E18" s="32">
        <f t="shared" si="1"/>
        <v>9.5638395086670229</v>
      </c>
    </row>
    <row r="19" spans="1:5" ht="18" customHeight="1" x14ac:dyDescent="0.25">
      <c r="A19" s="38" t="s">
        <v>26</v>
      </c>
      <c r="B19" s="30" t="s">
        <v>27</v>
      </c>
      <c r="C19" s="31">
        <v>124797.06</v>
      </c>
      <c r="D19" s="39">
        <v>0</v>
      </c>
      <c r="E19" s="32">
        <f t="shared" si="1"/>
        <v>0</v>
      </c>
    </row>
    <row r="20" spans="1:5" ht="18" customHeight="1" x14ac:dyDescent="0.25">
      <c r="A20" s="38" t="s">
        <v>28</v>
      </c>
      <c r="B20" s="30" t="s">
        <v>29</v>
      </c>
      <c r="C20" s="31">
        <v>239000</v>
      </c>
      <c r="D20" s="39">
        <f>6195+1870.66</f>
        <v>8065.66</v>
      </c>
      <c r="E20" s="32">
        <f t="shared" si="1"/>
        <v>3.3747531380753135</v>
      </c>
    </row>
    <row r="21" spans="1:5" ht="18" customHeight="1" x14ac:dyDescent="0.25">
      <c r="A21" s="38" t="s">
        <v>32</v>
      </c>
      <c r="B21" s="30" t="s">
        <v>33</v>
      </c>
      <c r="C21" s="31">
        <v>680040</v>
      </c>
      <c r="D21" s="39">
        <f>2517.33+38681.68</f>
        <v>41199.01</v>
      </c>
      <c r="E21" s="32">
        <f t="shared" si="1"/>
        <v>6.0583215693194514</v>
      </c>
    </row>
    <row r="22" spans="1:5" ht="18" customHeight="1" x14ac:dyDescent="0.25">
      <c r="A22" s="38" t="s">
        <v>34</v>
      </c>
      <c r="B22" s="30" t="s">
        <v>35</v>
      </c>
      <c r="C22" s="31">
        <v>298500</v>
      </c>
      <c r="D22" s="39">
        <v>1534</v>
      </c>
      <c r="E22" s="32">
        <f t="shared" si="1"/>
        <v>0.51390284757118931</v>
      </c>
    </row>
    <row r="23" spans="1:5" ht="18" customHeight="1" x14ac:dyDescent="0.25">
      <c r="A23" s="38" t="s">
        <v>36</v>
      </c>
      <c r="B23" s="30" t="s">
        <v>37</v>
      </c>
      <c r="C23" s="31">
        <v>732530</v>
      </c>
      <c r="D23" s="39">
        <f>3530+81520.25+100980.8</f>
        <v>186031.05</v>
      </c>
      <c r="E23" s="32">
        <f t="shared" si="1"/>
        <v>25.395690278896428</v>
      </c>
    </row>
    <row r="24" spans="1:5" ht="18" customHeight="1" x14ac:dyDescent="0.25">
      <c r="A24" s="38" t="s">
        <v>38</v>
      </c>
      <c r="B24" s="30" t="s">
        <v>39</v>
      </c>
      <c r="C24" s="31">
        <f>C25+C26</f>
        <v>21744363.48</v>
      </c>
      <c r="D24" s="39">
        <f>D25+D26</f>
        <v>2275482.9</v>
      </c>
      <c r="E24" s="32">
        <f t="shared" si="1"/>
        <v>10.464702276030936</v>
      </c>
    </row>
    <row r="25" spans="1:5" ht="18" customHeight="1" x14ac:dyDescent="0.25">
      <c r="A25" s="38" t="s">
        <v>59</v>
      </c>
      <c r="B25" s="30" t="s">
        <v>62</v>
      </c>
      <c r="C25" s="31">
        <v>21344363.48</v>
      </c>
      <c r="D25" s="39">
        <v>2187159.9</v>
      </c>
      <c r="E25" s="32">
        <f t="shared" si="1"/>
        <v>10.24701393437852</v>
      </c>
    </row>
    <row r="26" spans="1:5" ht="18" customHeight="1" x14ac:dyDescent="0.25">
      <c r="A26" s="38" t="s">
        <v>60</v>
      </c>
      <c r="B26" s="30" t="s">
        <v>61</v>
      </c>
      <c r="C26" s="31">
        <v>400000</v>
      </c>
      <c r="D26" s="31">
        <v>88323</v>
      </c>
      <c r="E26" s="32">
        <f t="shared" si="1"/>
        <v>22.080749999999998</v>
      </c>
    </row>
    <row r="27" spans="1:5" ht="18" customHeight="1" x14ac:dyDescent="0.25">
      <c r="A27" s="38"/>
      <c r="B27" s="34" t="s">
        <v>3</v>
      </c>
      <c r="C27" s="35">
        <f>C16+C20+C21+C22+C23+C24</f>
        <v>33512369.870000001</v>
      </c>
      <c r="D27" s="35">
        <f>D16+D20+D21+D22+D23+D24</f>
        <v>4603331.6199999992</v>
      </c>
      <c r="E27" s="36">
        <f t="shared" si="1"/>
        <v>13.736216322083697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opLeftCell="A10" workbookViewId="0">
      <selection activeCell="D19" sqref="D19"/>
    </sheetView>
  </sheetViews>
  <sheetFormatPr defaultRowHeight="15" x14ac:dyDescent="0.25"/>
  <cols>
    <col min="1" max="1" width="8.42578125" customWidth="1"/>
    <col min="2" max="2" width="71.7109375" customWidth="1"/>
    <col min="3" max="5" width="22" customWidth="1"/>
  </cols>
  <sheetData>
    <row r="1" spans="1:5" ht="59.25" customHeight="1" x14ac:dyDescent="0.3">
      <c r="A1" s="53" t="s">
        <v>50</v>
      </c>
      <c r="B1" s="53"/>
      <c r="C1" s="53"/>
      <c r="D1" s="53"/>
      <c r="E1" s="53"/>
    </row>
    <row r="2" spans="1:5" ht="20.25" customHeight="1" x14ac:dyDescent="0.25">
      <c r="A2" s="54" t="s">
        <v>67</v>
      </c>
      <c r="B2" s="54"/>
      <c r="C2" s="54"/>
      <c r="D2" s="54"/>
      <c r="E2" s="54"/>
    </row>
    <row r="3" spans="1:5" ht="30" customHeight="1" x14ac:dyDescent="0.25">
      <c r="A3" s="27" t="s">
        <v>0</v>
      </c>
      <c r="B3" s="27" t="s">
        <v>1</v>
      </c>
      <c r="C3" s="28" t="s">
        <v>31</v>
      </c>
      <c r="D3" s="28" t="s">
        <v>2</v>
      </c>
      <c r="E3" s="28" t="s">
        <v>6</v>
      </c>
    </row>
    <row r="4" spans="1:5" ht="18" customHeight="1" x14ac:dyDescent="0.25">
      <c r="A4" s="29" t="s">
        <v>8</v>
      </c>
      <c r="B4" s="30" t="s">
        <v>42</v>
      </c>
      <c r="C4" s="31">
        <v>17017000</v>
      </c>
      <c r="D4" s="31">
        <v>0</v>
      </c>
      <c r="E4" s="32">
        <f>D4/C4*100</f>
        <v>0</v>
      </c>
    </row>
    <row r="5" spans="1:5" ht="18" customHeight="1" x14ac:dyDescent="0.25">
      <c r="A5" s="29" t="s">
        <v>9</v>
      </c>
      <c r="B5" s="30" t="s">
        <v>43</v>
      </c>
      <c r="C5" s="31">
        <v>688505.72</v>
      </c>
      <c r="D5" s="39">
        <v>688505.72</v>
      </c>
      <c r="E5" s="32">
        <f t="shared" ref="E5:E12" si="0">D5/C5*100</f>
        <v>100</v>
      </c>
    </row>
    <row r="6" spans="1:5" ht="18" customHeight="1" x14ac:dyDescent="0.25">
      <c r="A6" s="29" t="s">
        <v>10</v>
      </c>
      <c r="B6" s="30" t="s">
        <v>44</v>
      </c>
      <c r="C6" s="31">
        <v>841763.33</v>
      </c>
      <c r="D6" s="39">
        <v>112482.76</v>
      </c>
      <c r="E6" s="32">
        <f t="shared" si="0"/>
        <v>13.362753637652522</v>
      </c>
    </row>
    <row r="7" spans="1:5" ht="18" customHeight="1" x14ac:dyDescent="0.25">
      <c r="A7" s="29" t="s">
        <v>11</v>
      </c>
      <c r="B7" s="30" t="s">
        <v>45</v>
      </c>
      <c r="C7" s="31">
        <v>32383.81</v>
      </c>
      <c r="D7" s="39">
        <v>32383.81</v>
      </c>
      <c r="E7" s="32">
        <f t="shared" si="0"/>
        <v>100</v>
      </c>
    </row>
    <row r="8" spans="1:5" ht="18" customHeight="1" x14ac:dyDescent="0.25">
      <c r="A8" s="29" t="s">
        <v>12</v>
      </c>
      <c r="B8" s="30" t="s">
        <v>46</v>
      </c>
      <c r="C8" s="31">
        <v>0</v>
      </c>
      <c r="D8" s="39">
        <v>0</v>
      </c>
      <c r="E8" s="32">
        <v>0</v>
      </c>
    </row>
    <row r="9" spans="1:5" ht="18" customHeight="1" x14ac:dyDescent="0.25">
      <c r="A9" s="29" t="s">
        <v>13</v>
      </c>
      <c r="B9" s="30" t="s">
        <v>47</v>
      </c>
      <c r="C9" s="31">
        <v>400000</v>
      </c>
      <c r="D9" s="39">
        <f>368978.25+142919.8+10137.25</f>
        <v>522035.3</v>
      </c>
      <c r="E9" s="32">
        <f t="shared" si="0"/>
        <v>130.508825</v>
      </c>
    </row>
    <row r="10" spans="1:5" ht="18" customHeight="1" x14ac:dyDescent="0.25">
      <c r="A10" s="29" t="s">
        <v>14</v>
      </c>
      <c r="B10" s="30" t="s">
        <v>48</v>
      </c>
      <c r="C10" s="31">
        <v>0</v>
      </c>
      <c r="D10" s="39">
        <v>0</v>
      </c>
      <c r="E10" s="32">
        <v>0</v>
      </c>
    </row>
    <row r="11" spans="1:5" ht="18" customHeight="1" x14ac:dyDescent="0.25">
      <c r="A11" s="29" t="s">
        <v>15</v>
      </c>
      <c r="B11" s="30" t="s">
        <v>49</v>
      </c>
      <c r="C11" s="31">
        <v>14532717.01</v>
      </c>
      <c r="D11" s="39">
        <f>11676000+268481.3+118.64</f>
        <v>11944599.940000001</v>
      </c>
      <c r="E11" s="32">
        <f t="shared" si="0"/>
        <v>82.191099790774786</v>
      </c>
    </row>
    <row r="12" spans="1:5" ht="18" customHeight="1" x14ac:dyDescent="0.25">
      <c r="A12" s="33"/>
      <c r="B12" s="34" t="s">
        <v>3</v>
      </c>
      <c r="C12" s="35">
        <f>SUM(C4:C11)</f>
        <v>33512369.869999997</v>
      </c>
      <c r="D12" s="35">
        <f>SUM(D4:D11)</f>
        <v>13300007.530000001</v>
      </c>
      <c r="E12" s="36">
        <f t="shared" si="0"/>
        <v>39.686860647554681</v>
      </c>
    </row>
    <row r="13" spans="1:5" ht="18" customHeight="1" x14ac:dyDescent="0.25">
      <c r="A13" s="55"/>
      <c r="B13" s="56"/>
      <c r="C13" s="56"/>
      <c r="D13" s="56"/>
      <c r="E13" s="56"/>
    </row>
    <row r="14" spans="1:5" ht="20.25" customHeight="1" x14ac:dyDescent="0.25">
      <c r="A14" s="54" t="s">
        <v>68</v>
      </c>
      <c r="B14" s="54"/>
      <c r="C14" s="54"/>
      <c r="D14" s="54"/>
      <c r="E14" s="54"/>
    </row>
    <row r="15" spans="1:5" ht="30" customHeight="1" x14ac:dyDescent="0.25">
      <c r="A15" s="37" t="s">
        <v>0</v>
      </c>
      <c r="B15" s="27" t="s">
        <v>4</v>
      </c>
      <c r="C15" s="28" t="s">
        <v>30</v>
      </c>
      <c r="D15" s="28" t="s">
        <v>5</v>
      </c>
      <c r="E15" s="28" t="s">
        <v>7</v>
      </c>
    </row>
    <row r="16" spans="1:5" ht="18" customHeight="1" x14ac:dyDescent="0.25">
      <c r="A16" s="38" t="s">
        <v>16</v>
      </c>
      <c r="B16" s="30" t="s">
        <v>18</v>
      </c>
      <c r="C16" s="31">
        <v>9817936.3900000006</v>
      </c>
      <c r="D16" s="31">
        <f>D17+D18+D19</f>
        <v>3107209.8200000003</v>
      </c>
      <c r="E16" s="32">
        <f t="shared" ref="E16:E27" si="1">D16/C16*100</f>
        <v>31.648298548408093</v>
      </c>
    </row>
    <row r="17" spans="1:5" ht="18" customHeight="1" x14ac:dyDescent="0.25">
      <c r="A17" s="38" t="s">
        <v>17</v>
      </c>
      <c r="B17" s="30" t="s">
        <v>19</v>
      </c>
      <c r="C17" s="31">
        <v>4300000</v>
      </c>
      <c r="D17" s="39">
        <f>2017229.3+398676.28</f>
        <v>2415905.58</v>
      </c>
      <c r="E17" s="32">
        <f t="shared" si="1"/>
        <v>56.183850697674423</v>
      </c>
    </row>
    <row r="18" spans="1:5" ht="18" customHeight="1" x14ac:dyDescent="0.25">
      <c r="A18" s="38" t="s">
        <v>20</v>
      </c>
      <c r="B18" s="30" t="s">
        <v>23</v>
      </c>
      <c r="C18" s="31">
        <v>5393139.3300000001</v>
      </c>
      <c r="D18" s="39">
        <f>690692.85+611.39</f>
        <v>691304.24</v>
      </c>
      <c r="E18" s="32">
        <f t="shared" si="1"/>
        <v>12.818215842385811</v>
      </c>
    </row>
    <row r="19" spans="1:5" ht="18" customHeight="1" x14ac:dyDescent="0.25">
      <c r="A19" s="38" t="s">
        <v>26</v>
      </c>
      <c r="B19" s="30" t="s">
        <v>27</v>
      </c>
      <c r="C19" s="31">
        <v>124797.06</v>
      </c>
      <c r="D19" s="39">
        <v>0</v>
      </c>
      <c r="E19" s="32">
        <f t="shared" si="1"/>
        <v>0</v>
      </c>
    </row>
    <row r="20" spans="1:5" ht="18" customHeight="1" x14ac:dyDescent="0.25">
      <c r="A20" s="38" t="s">
        <v>28</v>
      </c>
      <c r="B20" s="30" t="s">
        <v>29</v>
      </c>
      <c r="C20" s="31">
        <v>239000</v>
      </c>
      <c r="D20" s="39">
        <f>6195+6220.7</f>
        <v>12415.7</v>
      </c>
      <c r="E20" s="32">
        <f t="shared" si="1"/>
        <v>5.1948535564853557</v>
      </c>
    </row>
    <row r="21" spans="1:5" ht="18" customHeight="1" x14ac:dyDescent="0.25">
      <c r="A21" s="38" t="s">
        <v>32</v>
      </c>
      <c r="B21" s="30" t="s">
        <v>33</v>
      </c>
      <c r="C21" s="31">
        <v>680040</v>
      </c>
      <c r="D21" s="39">
        <f>8586.76+38681.68</f>
        <v>47268.44</v>
      </c>
      <c r="E21" s="32">
        <f t="shared" si="1"/>
        <v>6.9508323039821187</v>
      </c>
    </row>
    <row r="22" spans="1:5" ht="18" customHeight="1" x14ac:dyDescent="0.25">
      <c r="A22" s="38" t="s">
        <v>34</v>
      </c>
      <c r="B22" s="30" t="s">
        <v>35</v>
      </c>
      <c r="C22" s="31">
        <v>298500</v>
      </c>
      <c r="D22" s="39">
        <v>1534</v>
      </c>
      <c r="E22" s="32">
        <f t="shared" si="1"/>
        <v>0.51390284757118931</v>
      </c>
    </row>
    <row r="23" spans="1:5" ht="18" customHeight="1" x14ac:dyDescent="0.25">
      <c r="A23" s="38" t="s">
        <v>36</v>
      </c>
      <c r="B23" s="30" t="s">
        <v>37</v>
      </c>
      <c r="C23" s="31">
        <v>732530</v>
      </c>
      <c r="D23" s="39">
        <f>18085.12+94571.29+182221.4</f>
        <v>294877.81</v>
      </c>
      <c r="E23" s="32">
        <f t="shared" si="1"/>
        <v>40.254707657024284</v>
      </c>
    </row>
    <row r="24" spans="1:5" ht="18" customHeight="1" x14ac:dyDescent="0.25">
      <c r="A24" s="38" t="s">
        <v>38</v>
      </c>
      <c r="B24" s="30" t="s">
        <v>39</v>
      </c>
      <c r="C24" s="31">
        <f>C25+C26</f>
        <v>21744363.48</v>
      </c>
      <c r="D24" s="39">
        <f>D25+D26</f>
        <v>3432849.36</v>
      </c>
      <c r="E24" s="32">
        <f t="shared" si="1"/>
        <v>15.787306734259943</v>
      </c>
    </row>
    <row r="25" spans="1:5" ht="18" customHeight="1" x14ac:dyDescent="0.25">
      <c r="A25" s="38" t="s">
        <v>59</v>
      </c>
      <c r="B25" s="30" t="s">
        <v>62</v>
      </c>
      <c r="C25" s="31">
        <v>21344363.48</v>
      </c>
      <c r="D25" s="39">
        <v>3344526.36</v>
      </c>
      <c r="E25" s="32">
        <f t="shared" si="1"/>
        <v>15.669365653062799</v>
      </c>
    </row>
    <row r="26" spans="1:5" ht="18" customHeight="1" x14ac:dyDescent="0.25">
      <c r="A26" s="38" t="s">
        <v>60</v>
      </c>
      <c r="B26" s="30" t="s">
        <v>61</v>
      </c>
      <c r="C26" s="31">
        <v>400000</v>
      </c>
      <c r="D26" s="31">
        <v>88323</v>
      </c>
      <c r="E26" s="32">
        <f t="shared" si="1"/>
        <v>22.080749999999998</v>
      </c>
    </row>
    <row r="27" spans="1:5" ht="18" customHeight="1" x14ac:dyDescent="0.25">
      <c r="A27" s="38"/>
      <c r="B27" s="34" t="s">
        <v>3</v>
      </c>
      <c r="C27" s="35">
        <f>C16+C20+C21+C22+C23+C24</f>
        <v>33512369.870000001</v>
      </c>
      <c r="D27" s="35">
        <f>D16+D20+D21+D22+D23+D24</f>
        <v>6896155.1300000008</v>
      </c>
      <c r="E27" s="36">
        <f t="shared" si="1"/>
        <v>20.577939300477173</v>
      </c>
    </row>
    <row r="28" spans="1:5" ht="18" customHeight="1" x14ac:dyDescent="0.25">
      <c r="A28" s="1"/>
      <c r="C28" s="2"/>
      <c r="D28" s="2"/>
    </row>
    <row r="29" spans="1:5" ht="18" customHeight="1" x14ac:dyDescent="0.25">
      <c r="A29" s="1"/>
      <c r="C29" s="2"/>
      <c r="D29" s="2"/>
    </row>
    <row r="30" spans="1:5" x14ac:dyDescent="0.25">
      <c r="A30" s="1"/>
    </row>
  </sheetData>
  <mergeCells count="4">
    <mergeCell ref="A1:E1"/>
    <mergeCell ref="A2:E2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10</vt:i4>
      </vt:variant>
      <vt:variant>
        <vt:lpstr>Adlandırılmış Aralıklar</vt:lpstr>
      </vt:variant>
      <vt:variant>
        <vt:i4>6</vt:i4>
      </vt:variant>
    </vt:vector>
  </HeadingPairs>
  <TitlesOfParts>
    <vt:vector size="16" baseType="lpstr">
      <vt:lpstr>2010</vt:lpstr>
      <vt:lpstr>2011 Yılı</vt:lpstr>
      <vt:lpstr>2012(Ocak-Mart)</vt:lpstr>
      <vt:lpstr>2012(Ocak-Haziran)</vt:lpstr>
      <vt:lpstr>2012(Ocak-Eylül)</vt:lpstr>
      <vt:lpstr>2012(Ocak-Aralık</vt:lpstr>
      <vt:lpstr>2013(Ocak-Mart)</vt:lpstr>
      <vt:lpstr>2013(Ocak-Haziran)</vt:lpstr>
      <vt:lpstr>2013(Ocak-Eylül)</vt:lpstr>
      <vt:lpstr>2014(Ocak-Aralık)</vt:lpstr>
      <vt:lpstr>'2010'!Yazdırma_Alanı</vt:lpstr>
      <vt:lpstr>'2012(Ocak-Aralık'!Yazdırma_Alanı</vt:lpstr>
      <vt:lpstr>'2013(Ocak-Eylül)'!Yazdırma_Alanı</vt:lpstr>
      <vt:lpstr>'2013(Ocak-Haziran)'!Yazdırma_Alanı</vt:lpstr>
      <vt:lpstr>'2013(Ocak-Mart)'!Yazdırma_Alanı</vt:lpstr>
      <vt:lpstr>'2014(Ocak-Aralık)'!Yazdırma_Alanı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tahsin yilikoglu</cp:lastModifiedBy>
  <cp:lastPrinted>2015-01-12T08:10:51Z</cp:lastPrinted>
  <dcterms:created xsi:type="dcterms:W3CDTF">2012-03-18T13:59:58Z</dcterms:created>
  <dcterms:modified xsi:type="dcterms:W3CDTF">2015-01-29T13:10:26Z</dcterms:modified>
</cp:coreProperties>
</file>