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2"/>
  </bookViews>
  <sheets>
    <sheet name="2013(Ocak-Mart)" sheetId="1" r:id="rId1"/>
    <sheet name="2013(Ocak-Haziran)" sheetId="2" r:id="rId2"/>
    <sheet name="2013(Ocak-Eylül)" sheetId="3" r:id="rId3"/>
    <sheet name="2013(Ocak-Aralık)" sheetId="4" r:id="rId4"/>
  </sheets>
  <definedNames>
    <definedName name="_xlnm.Print_Area" localSheetId="3">'2013(Ocak-Aralık)'!$A$1:$E$27</definedName>
    <definedName name="_xlnm.Print_Area" localSheetId="2">'2013(Ocak-Eylül)'!$A$1:$E$27</definedName>
    <definedName name="_xlnm.Print_Area" localSheetId="1">'2013(Ocak-Haziran)'!$A$1:$E$27</definedName>
    <definedName name="_xlnm.Print_Area" localSheetId="0">'2013(Ocak-Mart)'!$A$1:$E$27</definedName>
  </definedNames>
  <calcPr fullCalcOnLoad="1"/>
</workbook>
</file>

<file path=xl/sharedStrings.xml><?xml version="1.0" encoding="utf-8"?>
<sst xmlns="http://schemas.openxmlformats.org/spreadsheetml/2006/main" count="212" uniqueCount="57">
  <si>
    <t>KOD</t>
  </si>
  <si>
    <t>GELİR KALEMLERİ</t>
  </si>
  <si>
    <t>GERÇEKLEŞEN                                GELİR (TL.)</t>
  </si>
  <si>
    <t>TOPLAM</t>
  </si>
  <si>
    <t>GİDER KALEMLERİ</t>
  </si>
  <si>
    <t>GERÇEKLEŞEN                         GİDER (TL.)</t>
  </si>
  <si>
    <t>GERÇEKLEŞME                ORANI (%)</t>
  </si>
  <si>
    <t>GERÇEKLEŞME                                ORANI (%)</t>
  </si>
  <si>
    <t>01</t>
  </si>
  <si>
    <t>02</t>
  </si>
  <si>
    <t>03</t>
  </si>
  <si>
    <t>04</t>
  </si>
  <si>
    <t>05</t>
  </si>
  <si>
    <t>06</t>
  </si>
  <si>
    <t>07</t>
  </si>
  <si>
    <t>09</t>
  </si>
  <si>
    <t>01.01</t>
  </si>
  <si>
    <t>01.01.01</t>
  </si>
  <si>
    <t>GENEL YÖNETİM HİZMETLERİ</t>
  </si>
  <si>
    <t>PERSONEL GİDERLERİ</t>
  </si>
  <si>
    <t>01.01.02</t>
  </si>
  <si>
    <t>MAL VE HİZMET ALIM GİDERLERİ</t>
  </si>
  <si>
    <t>01.01.09</t>
  </si>
  <si>
    <t>YEDEK ÖDENEKLER</t>
  </si>
  <si>
    <t>01.02</t>
  </si>
  <si>
    <t>İZLEME DEĞERLENDİRME VE KOORDİNASYON HİZMETLERİ</t>
  </si>
  <si>
    <t>TAHMİNİ                                    GİDER (TL.)</t>
  </si>
  <si>
    <t>TAHMİNİ                                  GELİR (TL.)</t>
  </si>
  <si>
    <t>01.03</t>
  </si>
  <si>
    <t>PLAN,PROGRAM VE PROJE HİZMETLERİ</t>
  </si>
  <si>
    <t>01.04</t>
  </si>
  <si>
    <t>ARAŞTIRMA VE GELİŞTİRME HİZMETLERİ</t>
  </si>
  <si>
    <t>01.05</t>
  </si>
  <si>
    <t>TANITIM VE EĞİTİM HİZMETLERİ</t>
  </si>
  <si>
    <t>02.01</t>
  </si>
  <si>
    <t>PROJE VE FAALİYET DESTEKLEME HİZMETLERİ</t>
  </si>
  <si>
    <t>MERKEZİ YÖNETİM BÜTÇESİNDEN AKTARILAN PAYLAR</t>
  </si>
  <si>
    <t>İL ÖZEL İDARELERİNDEN AKTARILAN KATKI PAYLARI</t>
  </si>
  <si>
    <t>BELEDİYELERDEN AKTARILAN KATKI PAYLARI</t>
  </si>
  <si>
    <t>SANAYİ VE TİCARET ODALARINDAN AKTARILAN KATKI PAYLARI</t>
  </si>
  <si>
    <t>AVRUPA BİRLİĞİ VE DİĞER ULUSLAR ARASI FONLARDAN SAĞLANAN KAYNAKLAR</t>
  </si>
  <si>
    <t>FAALİYET GELİRLERİ</t>
  </si>
  <si>
    <t>BAĞIŞ VE YARDIMLAR</t>
  </si>
  <si>
    <t>BİR ÖNCEKİ YILDAN DEVREDEN GELİRLER</t>
  </si>
  <si>
    <t>T.C.                                                                                                                                                                                                                                                                                                               KUZEY ANADOLU KALKINMA AJANSI                                                                                                                                                                                                    BÜTÇE UYGULAMA SONUÇLARI</t>
  </si>
  <si>
    <t>02.01.01</t>
  </si>
  <si>
    <t>02.01.05</t>
  </si>
  <si>
    <t>TEKNİK DESTEKLER</t>
  </si>
  <si>
    <t>DOĞRUDAN FİNANSMAN DESTEKLERİ</t>
  </si>
  <si>
    <t>2013 YILI OCAK/MART AYLARI BÜTÇE GELİRLERİ</t>
  </si>
  <si>
    <t>2013 YILI OCAK/MART AYLARI BÜTÇE GİDERLERİ</t>
  </si>
  <si>
    <t>2013 YILI OCAK/HAZİRAN AYLARI BÜTÇE GELİRLERİ</t>
  </si>
  <si>
    <t>2013 YILI OCAK/HAZİRAN AYLARI BÜTÇE GİDERLERİ</t>
  </si>
  <si>
    <t>2013 YILI OCAK/EYLÜL AYLARI BÜTÇE GELİRLERİ</t>
  </si>
  <si>
    <t>2013 YILI OCAK/EYLÜL AYLARI BÜTÇE GİDERLERİ</t>
  </si>
  <si>
    <t>2013 YILI OCAK / ARALIK AYLARI BÜTÇE GİDERLERİ</t>
  </si>
  <si>
    <t>2013 YILI OCAK / ARALIK AYLARI BÜTÇE GELİRLERİ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</si>
</sst>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Helvetica"/>
      <family val="0"/>
    </font>
    <font>
      <sz val="11"/>
      <color indexed="8"/>
      <name val="Helvetica"/>
      <family val="0"/>
    </font>
    <font>
      <sz val="11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Helvetica"/>
      <family val="0"/>
    </font>
    <font>
      <sz val="11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/>
    </xf>
    <xf numFmtId="0" fontId="38" fillId="0" borderId="10" xfId="0" applyNumberFormat="1" applyFont="1" applyFill="1" applyBorder="1" applyAlignment="1">
      <alignment/>
    </xf>
    <xf numFmtId="0" fontId="37" fillId="0" borderId="10" xfId="0" applyNumberFormat="1" applyFont="1" applyFill="1" applyBorder="1" applyAlignment="1">
      <alignment/>
    </xf>
    <xf numFmtId="49" fontId="38" fillId="0" borderId="10" xfId="0" applyNumberFormat="1" applyFont="1" applyFill="1" applyBorder="1" applyAlignment="1">
      <alignment/>
    </xf>
    <xf numFmtId="4" fontId="38" fillId="0" borderId="10" xfId="53" applyNumberFormat="1" applyFont="1" applyFill="1" applyBorder="1" applyAlignment="1">
      <alignment horizontal="right"/>
    </xf>
    <xf numFmtId="4" fontId="38" fillId="0" borderId="10" xfId="0" applyNumberFormat="1" applyFont="1" applyFill="1" applyBorder="1" applyAlignment="1">
      <alignment horizontal="right"/>
    </xf>
    <xf numFmtId="4" fontId="37" fillId="0" borderId="10" xfId="53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38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43" fontId="38" fillId="0" borderId="0" xfId="53" applyFont="1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NumberFormat="1" applyFont="1" applyFill="1" applyBorder="1" applyAlignment="1">
      <alignment horizontal="left" vertical="center"/>
    </xf>
    <xf numFmtId="4" fontId="37" fillId="0" borderId="10" xfId="53" applyNumberFormat="1" applyFont="1" applyFill="1" applyBorder="1" applyAlignment="1">
      <alignment horizontal="right" vertical="center"/>
    </xf>
    <xf numFmtId="4" fontId="37" fillId="0" borderId="10" xfId="0" applyNumberFormat="1" applyFont="1" applyFill="1" applyBorder="1" applyAlignment="1">
      <alignment horizontal="right" vertical="center"/>
    </xf>
    <xf numFmtId="4" fontId="4" fillId="0" borderId="10" xfId="53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49" fontId="38" fillId="0" borderId="10" xfId="0" applyNumberFormat="1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0" fontId="38" fillId="0" borderId="11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8.421875" style="12" customWidth="1"/>
    <col min="2" max="2" width="81.140625" style="12" customWidth="1"/>
    <col min="3" max="5" width="22.00390625" style="12" customWidth="1"/>
    <col min="6" max="16384" width="9.140625" style="12" customWidth="1"/>
  </cols>
  <sheetData>
    <row r="1" spans="1:5" ht="59.25" customHeight="1">
      <c r="A1" s="24" t="s">
        <v>44</v>
      </c>
      <c r="B1" s="24"/>
      <c r="C1" s="24"/>
      <c r="D1" s="24"/>
      <c r="E1" s="24"/>
    </row>
    <row r="2" spans="1:5" ht="20.25" customHeight="1">
      <c r="A2" s="25" t="s">
        <v>49</v>
      </c>
      <c r="B2" s="25"/>
      <c r="C2" s="25"/>
      <c r="D2" s="25"/>
      <c r="E2" s="25"/>
    </row>
    <row r="3" spans="1:5" ht="30" customHeight="1">
      <c r="A3" s="16" t="s">
        <v>0</v>
      </c>
      <c r="B3" s="16" t="s">
        <v>1</v>
      </c>
      <c r="C3" s="15" t="s">
        <v>27</v>
      </c>
      <c r="D3" s="15" t="s">
        <v>2</v>
      </c>
      <c r="E3" s="15" t="s">
        <v>6</v>
      </c>
    </row>
    <row r="4" spans="1:5" ht="18" customHeight="1">
      <c r="A4" s="23" t="s">
        <v>8</v>
      </c>
      <c r="B4" s="3" t="s">
        <v>36</v>
      </c>
      <c r="C4" s="7">
        <v>17017000</v>
      </c>
      <c r="D4" s="7">
        <v>0</v>
      </c>
      <c r="E4" s="8">
        <f>D4/C4*100</f>
        <v>0</v>
      </c>
    </row>
    <row r="5" spans="1:5" ht="18" customHeight="1">
      <c r="A5" s="23" t="s">
        <v>9</v>
      </c>
      <c r="B5" s="3" t="s">
        <v>37</v>
      </c>
      <c r="C5" s="7">
        <v>688505.72</v>
      </c>
      <c r="D5" s="7">
        <v>0</v>
      </c>
      <c r="E5" s="8">
        <f aca="true" t="shared" si="0" ref="E5:E12">D5/C5*100</f>
        <v>0</v>
      </c>
    </row>
    <row r="6" spans="1:5" ht="18" customHeight="1">
      <c r="A6" s="23" t="s">
        <v>10</v>
      </c>
      <c r="B6" s="3" t="s">
        <v>38</v>
      </c>
      <c r="C6" s="7">
        <v>841763.33</v>
      </c>
      <c r="D6" s="7">
        <v>13340</v>
      </c>
      <c r="E6" s="8">
        <f t="shared" si="0"/>
        <v>1.5847684883113167</v>
      </c>
    </row>
    <row r="7" spans="1:5" ht="18" customHeight="1">
      <c r="A7" s="23" t="s">
        <v>11</v>
      </c>
      <c r="B7" s="3" t="s">
        <v>39</v>
      </c>
      <c r="C7" s="7">
        <v>32383.81</v>
      </c>
      <c r="D7" s="7">
        <v>0</v>
      </c>
      <c r="E7" s="8">
        <f t="shared" si="0"/>
        <v>0</v>
      </c>
    </row>
    <row r="8" spans="1:5" ht="18" customHeight="1">
      <c r="A8" s="23" t="s">
        <v>12</v>
      </c>
      <c r="B8" s="3" t="s">
        <v>40</v>
      </c>
      <c r="C8" s="7">
        <v>0</v>
      </c>
      <c r="D8" s="7">
        <v>0</v>
      </c>
      <c r="E8" s="8">
        <v>0</v>
      </c>
    </row>
    <row r="9" spans="1:5" ht="18" customHeight="1">
      <c r="A9" s="23" t="s">
        <v>13</v>
      </c>
      <c r="B9" s="3" t="s">
        <v>41</v>
      </c>
      <c r="C9" s="7">
        <v>400000</v>
      </c>
      <c r="D9" s="7">
        <f>204830.17+917.25</f>
        <v>205747.42</v>
      </c>
      <c r="E9" s="8">
        <f t="shared" si="0"/>
        <v>51.436855</v>
      </c>
    </row>
    <row r="10" spans="1:5" ht="18" customHeight="1">
      <c r="A10" s="23" t="s">
        <v>14</v>
      </c>
      <c r="B10" s="3" t="s">
        <v>42</v>
      </c>
      <c r="C10" s="7">
        <v>0</v>
      </c>
      <c r="D10" s="7">
        <v>0</v>
      </c>
      <c r="E10" s="8">
        <v>0</v>
      </c>
    </row>
    <row r="11" spans="1:5" ht="18" customHeight="1">
      <c r="A11" s="23" t="s">
        <v>15</v>
      </c>
      <c r="B11" s="3" t="s">
        <v>43</v>
      </c>
      <c r="C11" s="7">
        <v>14532717.01</v>
      </c>
      <c r="D11" s="7">
        <f>11676000+86685.63</f>
        <v>11762685.63</v>
      </c>
      <c r="E11" s="8">
        <f t="shared" si="0"/>
        <v>80.93934273891156</v>
      </c>
    </row>
    <row r="12" spans="1:5" ht="18" customHeight="1">
      <c r="A12" s="4"/>
      <c r="B12" s="11" t="s">
        <v>3</v>
      </c>
      <c r="C12" s="9">
        <f>SUM(C4:C11)</f>
        <v>33512369.869999997</v>
      </c>
      <c r="D12" s="9">
        <f>SUM(D4:D11)</f>
        <v>11981773.05</v>
      </c>
      <c r="E12" s="10">
        <f t="shared" si="0"/>
        <v>35.75328482133395</v>
      </c>
    </row>
    <row r="13" spans="1:5" ht="18" customHeight="1">
      <c r="A13" s="26"/>
      <c r="B13" s="27"/>
      <c r="C13" s="27"/>
      <c r="D13" s="27"/>
      <c r="E13" s="27"/>
    </row>
    <row r="14" spans="1:5" ht="20.25" customHeight="1">
      <c r="A14" s="25" t="s">
        <v>50</v>
      </c>
      <c r="B14" s="25"/>
      <c r="C14" s="25"/>
      <c r="D14" s="25"/>
      <c r="E14" s="25"/>
    </row>
    <row r="15" spans="1:5" ht="30" customHeight="1">
      <c r="A15" s="17" t="s">
        <v>0</v>
      </c>
      <c r="B15" s="16" t="s">
        <v>4</v>
      </c>
      <c r="C15" s="15" t="s">
        <v>26</v>
      </c>
      <c r="D15" s="15" t="s">
        <v>5</v>
      </c>
      <c r="E15" s="15" t="s">
        <v>7</v>
      </c>
    </row>
    <row r="16" spans="1:5" ht="18" customHeight="1">
      <c r="A16" s="6" t="s">
        <v>16</v>
      </c>
      <c r="B16" s="3" t="s">
        <v>18</v>
      </c>
      <c r="C16" s="7">
        <v>9817936.39</v>
      </c>
      <c r="D16" s="7">
        <f>D17+D18+D19</f>
        <v>1065840.05</v>
      </c>
      <c r="E16" s="8">
        <f aca="true" t="shared" si="1" ref="E16:E27">D16/C16*100</f>
        <v>10.856049659128011</v>
      </c>
    </row>
    <row r="17" spans="1:5" ht="18" customHeight="1">
      <c r="A17" s="6" t="s">
        <v>17</v>
      </c>
      <c r="B17" s="3" t="s">
        <v>19</v>
      </c>
      <c r="C17" s="7">
        <v>4300000</v>
      </c>
      <c r="D17" s="7">
        <f>633765.1+129581.52</f>
        <v>763346.62</v>
      </c>
      <c r="E17" s="8">
        <f t="shared" si="1"/>
        <v>17.752246976744186</v>
      </c>
    </row>
    <row r="18" spans="1:5" ht="18" customHeight="1">
      <c r="A18" s="6" t="s">
        <v>20</v>
      </c>
      <c r="B18" s="3" t="s">
        <v>21</v>
      </c>
      <c r="C18" s="7">
        <v>5393139.33</v>
      </c>
      <c r="D18" s="7">
        <f>177493.43+125000</f>
        <v>302493.43</v>
      </c>
      <c r="E18" s="8">
        <f t="shared" si="1"/>
        <v>5.608856205834385</v>
      </c>
    </row>
    <row r="19" spans="1:5" ht="18" customHeight="1">
      <c r="A19" s="6" t="s">
        <v>22</v>
      </c>
      <c r="B19" s="3" t="s">
        <v>23</v>
      </c>
      <c r="C19" s="7">
        <v>124797.06</v>
      </c>
      <c r="D19" s="7">
        <v>0</v>
      </c>
      <c r="E19" s="8">
        <f t="shared" si="1"/>
        <v>0</v>
      </c>
    </row>
    <row r="20" spans="1:5" ht="18" customHeight="1">
      <c r="A20" s="6" t="s">
        <v>24</v>
      </c>
      <c r="B20" s="3" t="s">
        <v>25</v>
      </c>
      <c r="C20" s="7">
        <v>239000</v>
      </c>
      <c r="D20" s="7">
        <v>1681.07</v>
      </c>
      <c r="E20" s="8">
        <f t="shared" si="1"/>
        <v>0.7033765690376569</v>
      </c>
    </row>
    <row r="21" spans="1:5" ht="18" customHeight="1">
      <c r="A21" s="6" t="s">
        <v>28</v>
      </c>
      <c r="B21" s="3" t="s">
        <v>29</v>
      </c>
      <c r="C21" s="7">
        <v>680040</v>
      </c>
      <c r="D21" s="7">
        <v>0</v>
      </c>
      <c r="E21" s="8">
        <f t="shared" si="1"/>
        <v>0</v>
      </c>
    </row>
    <row r="22" spans="1:5" ht="18" customHeight="1">
      <c r="A22" s="6" t="s">
        <v>30</v>
      </c>
      <c r="B22" s="3" t="s">
        <v>31</v>
      </c>
      <c r="C22" s="7">
        <v>298500</v>
      </c>
      <c r="D22" s="7">
        <v>1534</v>
      </c>
      <c r="E22" s="8">
        <f t="shared" si="1"/>
        <v>0.5139028475711893</v>
      </c>
    </row>
    <row r="23" spans="1:5" ht="18" customHeight="1">
      <c r="A23" s="6" t="s">
        <v>32</v>
      </c>
      <c r="B23" s="3" t="s">
        <v>33</v>
      </c>
      <c r="C23" s="7">
        <v>732530</v>
      </c>
      <c r="D23" s="7">
        <v>4790.8</v>
      </c>
      <c r="E23" s="8">
        <f t="shared" si="1"/>
        <v>0.6540073444091027</v>
      </c>
    </row>
    <row r="24" spans="1:5" ht="18" customHeight="1">
      <c r="A24" s="6" t="s">
        <v>34</v>
      </c>
      <c r="B24" s="3" t="s">
        <v>35</v>
      </c>
      <c r="C24" s="7">
        <f>C25+C26</f>
        <v>21744363.48</v>
      </c>
      <c r="D24" s="7">
        <f>D25+D26</f>
        <v>1909232.98</v>
      </c>
      <c r="E24" s="8">
        <f t="shared" si="1"/>
        <v>8.78035809949586</v>
      </c>
    </row>
    <row r="25" spans="1:5" ht="18" customHeight="1">
      <c r="A25" s="6" t="s">
        <v>45</v>
      </c>
      <c r="B25" s="3" t="s">
        <v>48</v>
      </c>
      <c r="C25" s="7">
        <v>21344363.48</v>
      </c>
      <c r="D25" s="7">
        <v>1820909.98</v>
      </c>
      <c r="E25" s="8">
        <f t="shared" si="1"/>
        <v>8.531104624910558</v>
      </c>
    </row>
    <row r="26" spans="1:5" ht="18" customHeight="1">
      <c r="A26" s="6" t="s">
        <v>46</v>
      </c>
      <c r="B26" s="3" t="s">
        <v>47</v>
      </c>
      <c r="C26" s="7">
        <v>400000</v>
      </c>
      <c r="D26" s="7">
        <v>88323</v>
      </c>
      <c r="E26" s="8">
        <f t="shared" si="1"/>
        <v>22.08075</v>
      </c>
    </row>
    <row r="27" spans="1:5" ht="18" customHeight="1">
      <c r="A27" s="6"/>
      <c r="B27" s="11" t="s">
        <v>3</v>
      </c>
      <c r="C27" s="18">
        <f>C16+C20+C21+C22+C23+C24</f>
        <v>33512369.87</v>
      </c>
      <c r="D27" s="18">
        <f>D16+D20+D21+D22+D23+D24</f>
        <v>2983078.9000000004</v>
      </c>
      <c r="E27" s="19">
        <f t="shared" si="1"/>
        <v>8.901426284001563</v>
      </c>
    </row>
    <row r="28" spans="1:4" ht="18" customHeight="1">
      <c r="A28" s="13"/>
      <c r="C28" s="14"/>
      <c r="D28" s="14"/>
    </row>
    <row r="29" spans="1:4" ht="18" customHeight="1">
      <c r="A29" s="13"/>
      <c r="C29" s="14"/>
      <c r="D29" s="14"/>
    </row>
    <row r="30" ht="14.25">
      <c r="A30" s="13"/>
    </row>
  </sheetData>
  <sheetProtection/>
  <mergeCells count="4">
    <mergeCell ref="A1:E1"/>
    <mergeCell ref="A2:E2"/>
    <mergeCell ref="A13:E13"/>
    <mergeCell ref="A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8.421875" style="12" customWidth="1"/>
    <col min="2" max="2" width="81.8515625" style="12" customWidth="1"/>
    <col min="3" max="5" width="22.00390625" style="12" customWidth="1"/>
    <col min="6" max="16384" width="9.140625" style="12" customWidth="1"/>
  </cols>
  <sheetData>
    <row r="1" spans="1:5" ht="59.25" customHeight="1">
      <c r="A1" s="24" t="s">
        <v>44</v>
      </c>
      <c r="B1" s="24"/>
      <c r="C1" s="24"/>
      <c r="D1" s="24"/>
      <c r="E1" s="24"/>
    </row>
    <row r="2" spans="1:5" ht="20.25" customHeight="1">
      <c r="A2" s="25" t="s">
        <v>51</v>
      </c>
      <c r="B2" s="25"/>
      <c r="C2" s="25"/>
      <c r="D2" s="25"/>
      <c r="E2" s="25"/>
    </row>
    <row r="3" spans="1:5" ht="30" customHeight="1">
      <c r="A3" s="16" t="s">
        <v>0</v>
      </c>
      <c r="B3" s="16" t="s">
        <v>1</v>
      </c>
      <c r="C3" s="15" t="s">
        <v>27</v>
      </c>
      <c r="D3" s="15" t="s">
        <v>2</v>
      </c>
      <c r="E3" s="15" t="s">
        <v>6</v>
      </c>
    </row>
    <row r="4" spans="1:5" ht="18" customHeight="1">
      <c r="A4" s="23" t="s">
        <v>8</v>
      </c>
      <c r="B4" s="3" t="s">
        <v>36</v>
      </c>
      <c r="C4" s="7">
        <v>17017000</v>
      </c>
      <c r="D4" s="7">
        <v>0</v>
      </c>
      <c r="E4" s="8">
        <f>D4/C4*100</f>
        <v>0</v>
      </c>
    </row>
    <row r="5" spans="1:5" ht="18" customHeight="1">
      <c r="A5" s="23" t="s">
        <v>9</v>
      </c>
      <c r="B5" s="3" t="s">
        <v>37</v>
      </c>
      <c r="C5" s="7">
        <v>688505.72</v>
      </c>
      <c r="D5" s="20">
        <v>688505.72</v>
      </c>
      <c r="E5" s="8">
        <f aca="true" t="shared" si="0" ref="E5:E12">D5/C5*100</f>
        <v>100</v>
      </c>
    </row>
    <row r="6" spans="1:5" ht="18" customHeight="1">
      <c r="A6" s="23" t="s">
        <v>10</v>
      </c>
      <c r="B6" s="3" t="s">
        <v>38</v>
      </c>
      <c r="C6" s="7">
        <v>841763.33</v>
      </c>
      <c r="D6" s="20">
        <v>112482.76</v>
      </c>
      <c r="E6" s="8">
        <f t="shared" si="0"/>
        <v>13.362753637652522</v>
      </c>
    </row>
    <row r="7" spans="1:5" ht="18" customHeight="1">
      <c r="A7" s="23" t="s">
        <v>11</v>
      </c>
      <c r="B7" s="3" t="s">
        <v>39</v>
      </c>
      <c r="C7" s="7">
        <v>32383.81</v>
      </c>
      <c r="D7" s="20">
        <v>30816.73</v>
      </c>
      <c r="E7" s="8">
        <f t="shared" si="0"/>
        <v>95.16091528452026</v>
      </c>
    </row>
    <row r="8" spans="1:5" ht="18" customHeight="1">
      <c r="A8" s="23" t="s">
        <v>12</v>
      </c>
      <c r="B8" s="3" t="s">
        <v>40</v>
      </c>
      <c r="C8" s="7">
        <v>0</v>
      </c>
      <c r="D8" s="20">
        <v>0</v>
      </c>
      <c r="E8" s="8">
        <v>0</v>
      </c>
    </row>
    <row r="9" spans="1:5" ht="18" customHeight="1">
      <c r="A9" s="23" t="s">
        <v>13</v>
      </c>
      <c r="B9" s="3" t="s">
        <v>41</v>
      </c>
      <c r="C9" s="7">
        <v>400000</v>
      </c>
      <c r="D9" s="20">
        <f>300543.06+85421.26+4131.25</f>
        <v>390095.57</v>
      </c>
      <c r="E9" s="8">
        <f t="shared" si="0"/>
        <v>97.5238925</v>
      </c>
    </row>
    <row r="10" spans="1:5" ht="18" customHeight="1">
      <c r="A10" s="23" t="s">
        <v>14</v>
      </c>
      <c r="B10" s="3" t="s">
        <v>42</v>
      </c>
      <c r="C10" s="7">
        <v>0</v>
      </c>
      <c r="D10" s="20">
        <v>0</v>
      </c>
      <c r="E10" s="8">
        <v>0</v>
      </c>
    </row>
    <row r="11" spans="1:5" ht="18" customHeight="1">
      <c r="A11" s="23" t="s">
        <v>15</v>
      </c>
      <c r="B11" s="3" t="s">
        <v>43</v>
      </c>
      <c r="C11" s="7">
        <v>14532717.01</v>
      </c>
      <c r="D11" s="20">
        <f>11676000+249334.39-53.7</f>
        <v>11925280.690000001</v>
      </c>
      <c r="E11" s="8">
        <f t="shared" si="0"/>
        <v>82.05816353400527</v>
      </c>
    </row>
    <row r="12" spans="1:5" ht="18" customHeight="1">
      <c r="A12" s="4"/>
      <c r="B12" s="11" t="s">
        <v>3</v>
      </c>
      <c r="C12" s="9">
        <f>SUM(C4:C11)</f>
        <v>33512369.869999997</v>
      </c>
      <c r="D12" s="9">
        <f>SUM(D4:D11)</f>
        <v>13147181.47</v>
      </c>
      <c r="E12" s="10">
        <f t="shared" si="0"/>
        <v>39.23083184209318</v>
      </c>
    </row>
    <row r="13" spans="1:5" ht="18" customHeight="1">
      <c r="A13" s="26"/>
      <c r="B13" s="27"/>
      <c r="C13" s="27"/>
      <c r="D13" s="27"/>
      <c r="E13" s="27"/>
    </row>
    <row r="14" spans="1:5" ht="20.25" customHeight="1">
      <c r="A14" s="25" t="s">
        <v>52</v>
      </c>
      <c r="B14" s="25"/>
      <c r="C14" s="25"/>
      <c r="D14" s="25"/>
      <c r="E14" s="25"/>
    </row>
    <row r="15" spans="1:5" ht="30" customHeight="1">
      <c r="A15" s="17" t="s">
        <v>0</v>
      </c>
      <c r="B15" s="16" t="s">
        <v>4</v>
      </c>
      <c r="C15" s="15" t="s">
        <v>26</v>
      </c>
      <c r="D15" s="15" t="s">
        <v>5</v>
      </c>
      <c r="E15" s="15" t="s">
        <v>7</v>
      </c>
    </row>
    <row r="16" spans="1:5" ht="18" customHeight="1">
      <c r="A16" s="6" t="s">
        <v>16</v>
      </c>
      <c r="B16" s="21" t="s">
        <v>18</v>
      </c>
      <c r="C16" s="7">
        <v>9817936.39</v>
      </c>
      <c r="D16" s="7">
        <f>D17+D18+D19</f>
        <v>2091019</v>
      </c>
      <c r="E16" s="8">
        <f aca="true" t="shared" si="1" ref="E16:E27">D16/C16*100</f>
        <v>21.29794813225511</v>
      </c>
    </row>
    <row r="17" spans="1:5" ht="18" customHeight="1">
      <c r="A17" s="6" t="s">
        <v>17</v>
      </c>
      <c r="B17" s="21" t="s">
        <v>19</v>
      </c>
      <c r="C17" s="7">
        <v>4300000</v>
      </c>
      <c r="D17" s="20">
        <f>1313453.02+261774.79</f>
        <v>1575227.81</v>
      </c>
      <c r="E17" s="8">
        <f t="shared" si="1"/>
        <v>36.633204883720936</v>
      </c>
    </row>
    <row r="18" spans="1:5" ht="18" customHeight="1">
      <c r="A18" s="6" t="s">
        <v>20</v>
      </c>
      <c r="B18" s="21" t="s">
        <v>21</v>
      </c>
      <c r="C18" s="7">
        <v>5393139.33</v>
      </c>
      <c r="D18" s="20">
        <v>515791.19</v>
      </c>
      <c r="E18" s="8">
        <f t="shared" si="1"/>
        <v>9.563839508667023</v>
      </c>
    </row>
    <row r="19" spans="1:5" ht="18" customHeight="1">
      <c r="A19" s="6" t="s">
        <v>22</v>
      </c>
      <c r="B19" s="21" t="s">
        <v>23</v>
      </c>
      <c r="C19" s="7">
        <v>124797.06</v>
      </c>
      <c r="D19" s="20">
        <v>0</v>
      </c>
      <c r="E19" s="8">
        <f t="shared" si="1"/>
        <v>0</v>
      </c>
    </row>
    <row r="20" spans="1:5" ht="18" customHeight="1">
      <c r="A20" s="6" t="s">
        <v>24</v>
      </c>
      <c r="B20" s="21" t="s">
        <v>25</v>
      </c>
      <c r="C20" s="7">
        <v>239000</v>
      </c>
      <c r="D20" s="20">
        <f>6195+1870.66</f>
        <v>8065.66</v>
      </c>
      <c r="E20" s="8">
        <f t="shared" si="1"/>
        <v>3.3747531380753135</v>
      </c>
    </row>
    <row r="21" spans="1:5" ht="18" customHeight="1">
      <c r="A21" s="6" t="s">
        <v>28</v>
      </c>
      <c r="B21" s="21" t="s">
        <v>29</v>
      </c>
      <c r="C21" s="7">
        <v>680040</v>
      </c>
      <c r="D21" s="20">
        <f>2517.33+38681.68</f>
        <v>41199.01</v>
      </c>
      <c r="E21" s="8">
        <f t="shared" si="1"/>
        <v>6.058321569319451</v>
      </c>
    </row>
    <row r="22" spans="1:5" ht="18" customHeight="1">
      <c r="A22" s="6" t="s">
        <v>30</v>
      </c>
      <c r="B22" s="21" t="s">
        <v>31</v>
      </c>
      <c r="C22" s="7">
        <v>298500</v>
      </c>
      <c r="D22" s="20">
        <v>1534</v>
      </c>
      <c r="E22" s="8">
        <f t="shared" si="1"/>
        <v>0.5139028475711893</v>
      </c>
    </row>
    <row r="23" spans="1:5" ht="18" customHeight="1">
      <c r="A23" s="6" t="s">
        <v>32</v>
      </c>
      <c r="B23" s="21" t="s">
        <v>33</v>
      </c>
      <c r="C23" s="7">
        <v>732530</v>
      </c>
      <c r="D23" s="20">
        <f>3530+81520.25+100980.8</f>
        <v>186031.05</v>
      </c>
      <c r="E23" s="8">
        <f t="shared" si="1"/>
        <v>25.395690278896428</v>
      </c>
    </row>
    <row r="24" spans="1:5" ht="18" customHeight="1">
      <c r="A24" s="6" t="s">
        <v>34</v>
      </c>
      <c r="B24" s="21" t="s">
        <v>35</v>
      </c>
      <c r="C24" s="7">
        <f>C25+C26</f>
        <v>21744363.48</v>
      </c>
      <c r="D24" s="20">
        <f>D25+D26</f>
        <v>2275482.9</v>
      </c>
      <c r="E24" s="8">
        <f t="shared" si="1"/>
        <v>10.464702276030936</v>
      </c>
    </row>
    <row r="25" spans="1:5" ht="18" customHeight="1">
      <c r="A25" s="6" t="s">
        <v>45</v>
      </c>
      <c r="B25" s="21" t="s">
        <v>48</v>
      </c>
      <c r="C25" s="7">
        <v>21344363.48</v>
      </c>
      <c r="D25" s="20">
        <v>2187159.9</v>
      </c>
      <c r="E25" s="8">
        <f t="shared" si="1"/>
        <v>10.24701393437852</v>
      </c>
    </row>
    <row r="26" spans="1:5" ht="18" customHeight="1">
      <c r="A26" s="6" t="s">
        <v>46</v>
      </c>
      <c r="B26" s="21" t="s">
        <v>47</v>
      </c>
      <c r="C26" s="7">
        <v>400000</v>
      </c>
      <c r="D26" s="7">
        <v>88323</v>
      </c>
      <c r="E26" s="8">
        <f t="shared" si="1"/>
        <v>22.08075</v>
      </c>
    </row>
    <row r="27" spans="1:5" ht="18" customHeight="1">
      <c r="A27" s="6"/>
      <c r="B27" s="11" t="s">
        <v>3</v>
      </c>
      <c r="C27" s="9">
        <f>C16+C20+C21+C22+C23+C24</f>
        <v>33512369.87</v>
      </c>
      <c r="D27" s="9">
        <f>D16+D20+D21+D22+D23+D24</f>
        <v>4603331.619999999</v>
      </c>
      <c r="E27" s="10">
        <f t="shared" si="1"/>
        <v>13.736216322083697</v>
      </c>
    </row>
    <row r="28" spans="1:4" ht="18" customHeight="1">
      <c r="A28" s="13"/>
      <c r="C28" s="14"/>
      <c r="D28" s="14"/>
    </row>
    <row r="29" spans="1:4" ht="18" customHeight="1">
      <c r="A29" s="13"/>
      <c r="C29" s="14"/>
      <c r="D29" s="14"/>
    </row>
    <row r="30" ht="14.25">
      <c r="A30" s="13"/>
    </row>
  </sheetData>
  <sheetProtection/>
  <mergeCells count="4">
    <mergeCell ref="A1:E1"/>
    <mergeCell ref="A2:E2"/>
    <mergeCell ref="A13:E13"/>
    <mergeCell ref="A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8.421875" style="12" customWidth="1"/>
    <col min="2" max="2" width="81.8515625" style="12" customWidth="1"/>
    <col min="3" max="5" width="22.00390625" style="12" customWidth="1"/>
    <col min="6" max="16384" width="9.140625" style="12" customWidth="1"/>
  </cols>
  <sheetData>
    <row r="1" spans="1:5" ht="59.25" customHeight="1">
      <c r="A1" s="24" t="s">
        <v>44</v>
      </c>
      <c r="B1" s="24"/>
      <c r="C1" s="24"/>
      <c r="D1" s="24"/>
      <c r="E1" s="24"/>
    </row>
    <row r="2" spans="1:5" ht="20.25" customHeight="1">
      <c r="A2" s="25" t="s">
        <v>53</v>
      </c>
      <c r="B2" s="25"/>
      <c r="C2" s="25"/>
      <c r="D2" s="25"/>
      <c r="E2" s="25"/>
    </row>
    <row r="3" spans="1:5" ht="30" customHeight="1">
      <c r="A3" s="16" t="s">
        <v>0</v>
      </c>
      <c r="B3" s="16" t="s">
        <v>1</v>
      </c>
      <c r="C3" s="15" t="s">
        <v>27</v>
      </c>
      <c r="D3" s="15" t="s">
        <v>2</v>
      </c>
      <c r="E3" s="15" t="s">
        <v>6</v>
      </c>
    </row>
    <row r="4" spans="1:5" ht="18" customHeight="1">
      <c r="A4" s="23" t="s">
        <v>8</v>
      </c>
      <c r="B4" s="21" t="s">
        <v>36</v>
      </c>
      <c r="C4" s="7">
        <v>17017000</v>
      </c>
      <c r="D4" s="7">
        <v>0</v>
      </c>
      <c r="E4" s="8">
        <f>D4/C4*100</f>
        <v>0</v>
      </c>
    </row>
    <row r="5" spans="1:5" ht="18" customHeight="1">
      <c r="A5" s="23" t="s">
        <v>9</v>
      </c>
      <c r="B5" s="21" t="s">
        <v>37</v>
      </c>
      <c r="C5" s="7">
        <v>688505.72</v>
      </c>
      <c r="D5" s="20">
        <v>688505.72</v>
      </c>
      <c r="E5" s="8">
        <f aca="true" t="shared" si="0" ref="E5:E12">D5/C5*100</f>
        <v>100</v>
      </c>
    </row>
    <row r="6" spans="1:5" ht="18" customHeight="1">
      <c r="A6" s="23" t="s">
        <v>10</v>
      </c>
      <c r="B6" s="21" t="s">
        <v>38</v>
      </c>
      <c r="C6" s="7">
        <v>841763.33</v>
      </c>
      <c r="D6" s="20">
        <v>112482.76</v>
      </c>
      <c r="E6" s="8">
        <f t="shared" si="0"/>
        <v>13.362753637652522</v>
      </c>
    </row>
    <row r="7" spans="1:5" ht="18" customHeight="1">
      <c r="A7" s="23" t="s">
        <v>11</v>
      </c>
      <c r="B7" s="21" t="s">
        <v>39</v>
      </c>
      <c r="C7" s="7">
        <v>32383.81</v>
      </c>
      <c r="D7" s="20">
        <v>32383.81</v>
      </c>
      <c r="E7" s="8">
        <f t="shared" si="0"/>
        <v>100</v>
      </c>
    </row>
    <row r="8" spans="1:5" ht="18" customHeight="1">
      <c r="A8" s="23" t="s">
        <v>12</v>
      </c>
      <c r="B8" s="21" t="s">
        <v>40</v>
      </c>
      <c r="C8" s="7">
        <v>0</v>
      </c>
      <c r="D8" s="20">
        <v>0</v>
      </c>
      <c r="E8" s="8">
        <v>0</v>
      </c>
    </row>
    <row r="9" spans="1:5" ht="18" customHeight="1">
      <c r="A9" s="23" t="s">
        <v>13</v>
      </c>
      <c r="B9" s="21" t="s">
        <v>41</v>
      </c>
      <c r="C9" s="7">
        <v>400000</v>
      </c>
      <c r="D9" s="20">
        <f>368978.25+142919.8+10137.25</f>
        <v>522035.3</v>
      </c>
      <c r="E9" s="8">
        <f t="shared" si="0"/>
        <v>130.508825</v>
      </c>
    </row>
    <row r="10" spans="1:5" ht="18" customHeight="1">
      <c r="A10" s="23" t="s">
        <v>14</v>
      </c>
      <c r="B10" s="21" t="s">
        <v>42</v>
      </c>
      <c r="C10" s="7">
        <v>0</v>
      </c>
      <c r="D10" s="20">
        <v>0</v>
      </c>
      <c r="E10" s="8">
        <v>0</v>
      </c>
    </row>
    <row r="11" spans="1:5" ht="18" customHeight="1">
      <c r="A11" s="23" t="s">
        <v>15</v>
      </c>
      <c r="B11" s="21" t="s">
        <v>43</v>
      </c>
      <c r="C11" s="7">
        <v>14532717.01</v>
      </c>
      <c r="D11" s="20">
        <f>11676000+268481.3+118.64</f>
        <v>11944599.940000001</v>
      </c>
      <c r="E11" s="8">
        <f t="shared" si="0"/>
        <v>82.19109979077479</v>
      </c>
    </row>
    <row r="12" spans="1:5" ht="18" customHeight="1">
      <c r="A12" s="4"/>
      <c r="B12" s="11" t="s">
        <v>3</v>
      </c>
      <c r="C12" s="9">
        <f>SUM(C4:C11)</f>
        <v>33512369.869999997</v>
      </c>
      <c r="D12" s="9">
        <f>SUM(D4:D11)</f>
        <v>13300007.530000001</v>
      </c>
      <c r="E12" s="10">
        <f t="shared" si="0"/>
        <v>39.68686064755468</v>
      </c>
    </row>
    <row r="13" spans="1:5" ht="18" customHeight="1">
      <c r="A13" s="26"/>
      <c r="B13" s="27"/>
      <c r="C13" s="27"/>
      <c r="D13" s="27"/>
      <c r="E13" s="27"/>
    </row>
    <row r="14" spans="1:5" ht="20.25" customHeight="1">
      <c r="A14" s="25" t="s">
        <v>54</v>
      </c>
      <c r="B14" s="25"/>
      <c r="C14" s="25"/>
      <c r="D14" s="25"/>
      <c r="E14" s="25"/>
    </row>
    <row r="15" spans="1:5" ht="30" customHeight="1">
      <c r="A15" s="5" t="s">
        <v>0</v>
      </c>
      <c r="B15" s="1" t="s">
        <v>4</v>
      </c>
      <c r="C15" s="2" t="s">
        <v>26</v>
      </c>
      <c r="D15" s="2" t="s">
        <v>5</v>
      </c>
      <c r="E15" s="2" t="s">
        <v>7</v>
      </c>
    </row>
    <row r="16" spans="1:5" ht="18" customHeight="1">
      <c r="A16" s="6" t="s">
        <v>16</v>
      </c>
      <c r="B16" s="3" t="s">
        <v>18</v>
      </c>
      <c r="C16" s="7">
        <v>9817936.39</v>
      </c>
      <c r="D16" s="7">
        <f>D17+D18+D19</f>
        <v>3107209.8200000003</v>
      </c>
      <c r="E16" s="8">
        <f aca="true" t="shared" si="1" ref="E16:E27">D16/C16*100</f>
        <v>31.648298548408093</v>
      </c>
    </row>
    <row r="17" spans="1:5" ht="18" customHeight="1">
      <c r="A17" s="6" t="s">
        <v>17</v>
      </c>
      <c r="B17" s="3" t="s">
        <v>19</v>
      </c>
      <c r="C17" s="7">
        <v>4300000</v>
      </c>
      <c r="D17" s="20">
        <f>2017229.3+398676.28</f>
        <v>2415905.58</v>
      </c>
      <c r="E17" s="8">
        <f t="shared" si="1"/>
        <v>56.18385069767442</v>
      </c>
    </row>
    <row r="18" spans="1:5" ht="18" customHeight="1">
      <c r="A18" s="6" t="s">
        <v>20</v>
      </c>
      <c r="B18" s="3" t="s">
        <v>21</v>
      </c>
      <c r="C18" s="7">
        <v>5393139.33</v>
      </c>
      <c r="D18" s="20">
        <f>690692.85+611.39</f>
        <v>691304.24</v>
      </c>
      <c r="E18" s="8">
        <f t="shared" si="1"/>
        <v>12.818215842385811</v>
      </c>
    </row>
    <row r="19" spans="1:5" ht="18" customHeight="1">
      <c r="A19" s="6" t="s">
        <v>22</v>
      </c>
      <c r="B19" s="3" t="s">
        <v>23</v>
      </c>
      <c r="C19" s="7">
        <v>124797.06</v>
      </c>
      <c r="D19" s="20">
        <v>0</v>
      </c>
      <c r="E19" s="8">
        <f t="shared" si="1"/>
        <v>0</v>
      </c>
    </row>
    <row r="20" spans="1:5" ht="18" customHeight="1">
      <c r="A20" s="6" t="s">
        <v>24</v>
      </c>
      <c r="B20" s="3" t="s">
        <v>25</v>
      </c>
      <c r="C20" s="7">
        <v>239000</v>
      </c>
      <c r="D20" s="20">
        <f>6195+6220.7</f>
        <v>12415.7</v>
      </c>
      <c r="E20" s="8">
        <f t="shared" si="1"/>
        <v>5.194853556485356</v>
      </c>
    </row>
    <row r="21" spans="1:5" ht="18" customHeight="1">
      <c r="A21" s="6" t="s">
        <v>28</v>
      </c>
      <c r="B21" s="3" t="s">
        <v>29</v>
      </c>
      <c r="C21" s="7">
        <v>680040</v>
      </c>
      <c r="D21" s="20">
        <f>8586.76+38681.68</f>
        <v>47268.44</v>
      </c>
      <c r="E21" s="8">
        <f t="shared" si="1"/>
        <v>6.950832303982119</v>
      </c>
    </row>
    <row r="22" spans="1:5" ht="18" customHeight="1">
      <c r="A22" s="6" t="s">
        <v>30</v>
      </c>
      <c r="B22" s="3" t="s">
        <v>31</v>
      </c>
      <c r="C22" s="7">
        <v>298500</v>
      </c>
      <c r="D22" s="20">
        <v>1534</v>
      </c>
      <c r="E22" s="8">
        <f t="shared" si="1"/>
        <v>0.5139028475711893</v>
      </c>
    </row>
    <row r="23" spans="1:5" ht="18" customHeight="1">
      <c r="A23" s="6" t="s">
        <v>32</v>
      </c>
      <c r="B23" s="3" t="s">
        <v>33</v>
      </c>
      <c r="C23" s="7">
        <v>732530</v>
      </c>
      <c r="D23" s="20">
        <f>18085.12+94571.29+182221.4</f>
        <v>294877.81</v>
      </c>
      <c r="E23" s="8">
        <f t="shared" si="1"/>
        <v>40.254707657024284</v>
      </c>
    </row>
    <row r="24" spans="1:5" ht="18" customHeight="1">
      <c r="A24" s="6" t="s">
        <v>34</v>
      </c>
      <c r="B24" s="3" t="s">
        <v>35</v>
      </c>
      <c r="C24" s="7">
        <f>C25+C26</f>
        <v>21744363.48</v>
      </c>
      <c r="D24" s="20">
        <f>D25+D26</f>
        <v>3432849.36</v>
      </c>
      <c r="E24" s="8">
        <f t="shared" si="1"/>
        <v>15.787306734259943</v>
      </c>
    </row>
    <row r="25" spans="1:5" ht="18" customHeight="1">
      <c r="A25" s="6" t="s">
        <v>45</v>
      </c>
      <c r="B25" s="3" t="s">
        <v>48</v>
      </c>
      <c r="C25" s="7">
        <v>21344363.48</v>
      </c>
      <c r="D25" s="20">
        <v>3344526.36</v>
      </c>
      <c r="E25" s="8">
        <f t="shared" si="1"/>
        <v>15.6693656530628</v>
      </c>
    </row>
    <row r="26" spans="1:5" ht="18" customHeight="1">
      <c r="A26" s="6" t="s">
        <v>46</v>
      </c>
      <c r="B26" s="3" t="s">
        <v>47</v>
      </c>
      <c r="C26" s="7">
        <v>400000</v>
      </c>
      <c r="D26" s="7">
        <v>88323</v>
      </c>
      <c r="E26" s="8">
        <f t="shared" si="1"/>
        <v>22.08075</v>
      </c>
    </row>
    <row r="27" spans="1:5" ht="18" customHeight="1">
      <c r="A27" s="6"/>
      <c r="B27" s="11" t="s">
        <v>3</v>
      </c>
      <c r="C27" s="9">
        <f>C16+C20+C21+C22+C23+C24</f>
        <v>33512369.87</v>
      </c>
      <c r="D27" s="9">
        <f>D16+D20+D21+D22+D23+D24</f>
        <v>6896155.130000001</v>
      </c>
      <c r="E27" s="10">
        <f t="shared" si="1"/>
        <v>20.577939300477173</v>
      </c>
    </row>
    <row r="28" spans="1:4" ht="18" customHeight="1">
      <c r="A28" s="13"/>
      <c r="C28" s="14"/>
      <c r="D28" s="14"/>
    </row>
    <row r="29" spans="1:4" ht="18" customHeight="1">
      <c r="A29" s="13"/>
      <c r="C29" s="14"/>
      <c r="D29" s="14"/>
    </row>
    <row r="30" ht="14.25">
      <c r="A30" s="13"/>
    </row>
  </sheetData>
  <sheetProtection/>
  <mergeCells count="4">
    <mergeCell ref="A1:E1"/>
    <mergeCell ref="A2:E2"/>
    <mergeCell ref="A13:E13"/>
    <mergeCell ref="A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8.421875" style="12" customWidth="1"/>
    <col min="2" max="2" width="81.8515625" style="12" customWidth="1"/>
    <col min="3" max="5" width="22.00390625" style="12" customWidth="1"/>
    <col min="6" max="16384" width="9.140625" style="12" customWidth="1"/>
  </cols>
  <sheetData>
    <row r="1" spans="1:5" ht="59.25" customHeight="1">
      <c r="A1" s="24" t="s">
        <v>44</v>
      </c>
      <c r="B1" s="24"/>
      <c r="C1" s="24"/>
      <c r="D1" s="24"/>
      <c r="E1" s="24"/>
    </row>
    <row r="2" spans="1:5" ht="20.25" customHeight="1">
      <c r="A2" s="25" t="s">
        <v>56</v>
      </c>
      <c r="B2" s="25"/>
      <c r="C2" s="25"/>
      <c r="D2" s="25"/>
      <c r="E2" s="25"/>
    </row>
    <row r="3" spans="1:5" ht="30" customHeight="1">
      <c r="A3" s="16" t="s">
        <v>0</v>
      </c>
      <c r="B3" s="16" t="s">
        <v>1</v>
      </c>
      <c r="C3" s="15" t="s">
        <v>27</v>
      </c>
      <c r="D3" s="15" t="s">
        <v>2</v>
      </c>
      <c r="E3" s="15" t="s">
        <v>6</v>
      </c>
    </row>
    <row r="4" spans="1:5" ht="18" customHeight="1">
      <c r="A4" s="23" t="s">
        <v>8</v>
      </c>
      <c r="B4" s="22" t="s">
        <v>36</v>
      </c>
      <c r="C4" s="7">
        <v>17017000</v>
      </c>
      <c r="D4" s="20">
        <v>2500000</v>
      </c>
      <c r="E4" s="8">
        <f>D4/C4*100</f>
        <v>14.691191161779397</v>
      </c>
    </row>
    <row r="5" spans="1:5" ht="18" customHeight="1">
      <c r="A5" s="23" t="s">
        <v>9</v>
      </c>
      <c r="B5" s="22" t="s">
        <v>37</v>
      </c>
      <c r="C5" s="7">
        <v>688505.72</v>
      </c>
      <c r="D5" s="20">
        <v>688505.72</v>
      </c>
      <c r="E5" s="8">
        <f aca="true" t="shared" si="0" ref="E5:E12">D5/C5*100</f>
        <v>100</v>
      </c>
    </row>
    <row r="6" spans="1:5" ht="18" customHeight="1">
      <c r="A6" s="23" t="s">
        <v>10</v>
      </c>
      <c r="B6" s="22" t="s">
        <v>38</v>
      </c>
      <c r="C6" s="7">
        <v>841763.33</v>
      </c>
      <c r="D6" s="20">
        <v>420171.58</v>
      </c>
      <c r="E6" s="8">
        <f t="shared" si="0"/>
        <v>49.91564315352156</v>
      </c>
    </row>
    <row r="7" spans="1:5" ht="18" customHeight="1">
      <c r="A7" s="23" t="s">
        <v>11</v>
      </c>
      <c r="B7" s="22" t="s">
        <v>39</v>
      </c>
      <c r="C7" s="7">
        <v>32383.81</v>
      </c>
      <c r="D7" s="20">
        <v>32383.81</v>
      </c>
      <c r="E7" s="8">
        <f t="shared" si="0"/>
        <v>100</v>
      </c>
    </row>
    <row r="8" spans="1:5" ht="18" customHeight="1">
      <c r="A8" s="23" t="s">
        <v>12</v>
      </c>
      <c r="B8" s="22" t="s">
        <v>40</v>
      </c>
      <c r="C8" s="7">
        <v>0</v>
      </c>
      <c r="D8" s="20">
        <v>0</v>
      </c>
      <c r="E8" s="8">
        <v>0</v>
      </c>
    </row>
    <row r="9" spans="1:5" ht="18" customHeight="1">
      <c r="A9" s="23" t="s">
        <v>13</v>
      </c>
      <c r="B9" s="22" t="s">
        <v>41</v>
      </c>
      <c r="C9" s="7">
        <v>400000</v>
      </c>
      <c r="D9" s="20">
        <f>451988.05+182203.91+10337.25</f>
        <v>644529.21</v>
      </c>
      <c r="E9" s="8">
        <f t="shared" si="0"/>
        <v>161.13230249999998</v>
      </c>
    </row>
    <row r="10" spans="1:5" ht="18" customHeight="1">
      <c r="A10" s="23" t="s">
        <v>14</v>
      </c>
      <c r="B10" s="22" t="s">
        <v>42</v>
      </c>
      <c r="C10" s="7">
        <v>0</v>
      </c>
      <c r="D10" s="20">
        <v>0</v>
      </c>
      <c r="E10" s="8">
        <v>0</v>
      </c>
    </row>
    <row r="11" spans="1:5" ht="18" customHeight="1">
      <c r="A11" s="23" t="s">
        <v>15</v>
      </c>
      <c r="B11" s="22" t="s">
        <v>43</v>
      </c>
      <c r="C11" s="7">
        <v>14532717.01</v>
      </c>
      <c r="D11" s="20">
        <f>11676000+327916.62+118.64-338.53</f>
        <v>12003696.73</v>
      </c>
      <c r="E11" s="8">
        <f t="shared" si="0"/>
        <v>82.59774632465647</v>
      </c>
    </row>
    <row r="12" spans="1:5" ht="18" customHeight="1">
      <c r="A12" s="4"/>
      <c r="B12" s="11" t="s">
        <v>3</v>
      </c>
      <c r="C12" s="9">
        <f>SUM(C4:C11)</f>
        <v>33512369.869999997</v>
      </c>
      <c r="D12" s="9">
        <f>SUM(D4:D11)</f>
        <v>16289287.05</v>
      </c>
      <c r="E12" s="10">
        <f t="shared" si="0"/>
        <v>48.60678941295058</v>
      </c>
    </row>
    <row r="13" spans="1:5" ht="18" customHeight="1">
      <c r="A13" s="26"/>
      <c r="B13" s="27"/>
      <c r="C13" s="27"/>
      <c r="D13" s="27"/>
      <c r="E13" s="27"/>
    </row>
    <row r="14" spans="1:5" ht="20.25" customHeight="1">
      <c r="A14" s="25" t="s">
        <v>55</v>
      </c>
      <c r="B14" s="25"/>
      <c r="C14" s="25"/>
      <c r="D14" s="25"/>
      <c r="E14" s="25"/>
    </row>
    <row r="15" spans="1:5" ht="30" customHeight="1">
      <c r="A15" s="5" t="s">
        <v>0</v>
      </c>
      <c r="B15" s="1" t="s">
        <v>4</v>
      </c>
      <c r="C15" s="2" t="s">
        <v>26</v>
      </c>
      <c r="D15" s="2" t="s">
        <v>5</v>
      </c>
      <c r="E15" s="2" t="s">
        <v>7</v>
      </c>
    </row>
    <row r="16" spans="1:5" ht="18" customHeight="1">
      <c r="A16" s="6" t="s">
        <v>16</v>
      </c>
      <c r="B16" s="3" t="s">
        <v>18</v>
      </c>
      <c r="C16" s="7">
        <v>9817936.39</v>
      </c>
      <c r="D16" s="7">
        <f>D17+D18+D19</f>
        <v>4439694.03</v>
      </c>
      <c r="E16" s="8">
        <f aca="true" t="shared" si="1" ref="E16:E27">D16/C16*100</f>
        <v>45.220236245592545</v>
      </c>
    </row>
    <row r="17" spans="1:5" ht="18" customHeight="1">
      <c r="A17" s="6" t="s">
        <v>17</v>
      </c>
      <c r="B17" s="3" t="s">
        <v>19</v>
      </c>
      <c r="C17" s="7">
        <v>4300000</v>
      </c>
      <c r="D17" s="20">
        <f>2699109.89+534100.33</f>
        <v>3233210.22</v>
      </c>
      <c r="E17" s="8">
        <f t="shared" si="1"/>
        <v>75.19093534883721</v>
      </c>
    </row>
    <row r="18" spans="1:5" ht="18" customHeight="1">
      <c r="A18" s="6" t="s">
        <v>20</v>
      </c>
      <c r="B18" s="3" t="s">
        <v>21</v>
      </c>
      <c r="C18" s="7">
        <v>5393139.33</v>
      </c>
      <c r="D18" s="20">
        <f>1206333.53+150.28</f>
        <v>1206483.81</v>
      </c>
      <c r="E18" s="8">
        <f t="shared" si="1"/>
        <v>22.370714646454353</v>
      </c>
    </row>
    <row r="19" spans="1:5" ht="18" customHeight="1">
      <c r="A19" s="6" t="s">
        <v>22</v>
      </c>
      <c r="B19" s="3" t="s">
        <v>23</v>
      </c>
      <c r="C19" s="7">
        <v>124797.06</v>
      </c>
      <c r="D19" s="20">
        <v>0</v>
      </c>
      <c r="E19" s="8">
        <f t="shared" si="1"/>
        <v>0</v>
      </c>
    </row>
    <row r="20" spans="1:5" ht="18" customHeight="1">
      <c r="A20" s="6" t="s">
        <v>24</v>
      </c>
      <c r="B20" s="3" t="s">
        <v>25</v>
      </c>
      <c r="C20" s="7">
        <v>239000</v>
      </c>
      <c r="D20" s="20">
        <f>6195+10867.72+1023.5</f>
        <v>18086.22</v>
      </c>
      <c r="E20" s="8">
        <f t="shared" si="1"/>
        <v>7.567456066945607</v>
      </c>
    </row>
    <row r="21" spans="1:5" ht="18" customHeight="1">
      <c r="A21" s="6" t="s">
        <v>28</v>
      </c>
      <c r="B21" s="3" t="s">
        <v>29</v>
      </c>
      <c r="C21" s="7">
        <v>680040</v>
      </c>
      <c r="D21" s="20">
        <f>16434.73+1013.5+53975.7</f>
        <v>71423.93</v>
      </c>
      <c r="E21" s="8">
        <f t="shared" si="1"/>
        <v>10.502901299923533</v>
      </c>
    </row>
    <row r="22" spans="1:5" ht="18" customHeight="1">
      <c r="A22" s="6" t="s">
        <v>30</v>
      </c>
      <c r="B22" s="3" t="s">
        <v>31</v>
      </c>
      <c r="C22" s="7">
        <v>298500</v>
      </c>
      <c r="D22" s="20">
        <v>1534</v>
      </c>
      <c r="E22" s="8">
        <f t="shared" si="1"/>
        <v>0.5139028475711893</v>
      </c>
    </row>
    <row r="23" spans="1:5" ht="18" customHeight="1">
      <c r="A23" s="6" t="s">
        <v>32</v>
      </c>
      <c r="B23" s="3" t="s">
        <v>33</v>
      </c>
      <c r="C23" s="7">
        <v>732530</v>
      </c>
      <c r="D23" s="20">
        <f>40620.7+162380.82+256318</f>
        <v>459319.52</v>
      </c>
      <c r="E23" s="8">
        <f t="shared" si="1"/>
        <v>62.70316847091587</v>
      </c>
    </row>
    <row r="24" spans="1:5" ht="18" customHeight="1">
      <c r="A24" s="6" t="s">
        <v>34</v>
      </c>
      <c r="B24" s="3" t="s">
        <v>35</v>
      </c>
      <c r="C24" s="7">
        <f>C25+C26</f>
        <v>21744363.48</v>
      </c>
      <c r="D24" s="20">
        <f>D25+D26</f>
        <v>5297902.11</v>
      </c>
      <c r="E24" s="8">
        <f t="shared" si="1"/>
        <v>24.3644846852974</v>
      </c>
    </row>
    <row r="25" spans="1:5" ht="18" customHeight="1">
      <c r="A25" s="6" t="s">
        <v>45</v>
      </c>
      <c r="B25" s="3" t="s">
        <v>48</v>
      </c>
      <c r="C25" s="7">
        <v>21344363.48</v>
      </c>
      <c r="D25" s="20">
        <f>3687117.2+1522461.91</f>
        <v>5209579.11</v>
      </c>
      <c r="E25" s="8">
        <f t="shared" si="1"/>
        <v>24.407282582502198</v>
      </c>
    </row>
    <row r="26" spans="1:5" ht="18" customHeight="1">
      <c r="A26" s="6" t="s">
        <v>46</v>
      </c>
      <c r="B26" s="3" t="s">
        <v>47</v>
      </c>
      <c r="C26" s="7">
        <v>400000</v>
      </c>
      <c r="D26" s="7">
        <v>88323</v>
      </c>
      <c r="E26" s="8">
        <f t="shared" si="1"/>
        <v>22.08075</v>
      </c>
    </row>
    <row r="27" spans="1:5" ht="18" customHeight="1">
      <c r="A27" s="6"/>
      <c r="B27" s="11" t="s">
        <v>3</v>
      </c>
      <c r="C27" s="9">
        <f>C16+C20+C21+C22+C23+C24</f>
        <v>33512369.87</v>
      </c>
      <c r="D27" s="9">
        <f>D16+D20+D21+D22+D23+D24</f>
        <v>10287959.809999999</v>
      </c>
      <c r="E27" s="10">
        <f t="shared" si="1"/>
        <v>30.698992192759533</v>
      </c>
    </row>
    <row r="28" spans="1:4" ht="18" customHeight="1">
      <c r="A28" s="13"/>
      <c r="C28" s="14"/>
      <c r="D28" s="14"/>
    </row>
    <row r="29" spans="1:4" ht="18" customHeight="1">
      <c r="A29" s="13"/>
      <c r="C29" s="14"/>
      <c r="D29" s="14"/>
    </row>
    <row r="30" ht="14.25">
      <c r="A30" s="13"/>
    </row>
  </sheetData>
  <sheetProtection/>
  <mergeCells count="4">
    <mergeCell ref="A1:E1"/>
    <mergeCell ref="A2:E2"/>
    <mergeCell ref="A13:E13"/>
    <mergeCell ref="A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KYB</dc:creator>
  <cp:keywords/>
  <dc:description/>
  <cp:lastModifiedBy>Seniha ÇETİNEL</cp:lastModifiedBy>
  <cp:lastPrinted>2013-01-28T09:03:08Z</cp:lastPrinted>
  <dcterms:created xsi:type="dcterms:W3CDTF">2012-03-18T13:59:58Z</dcterms:created>
  <dcterms:modified xsi:type="dcterms:W3CDTF">2014-01-31T08:23:27Z</dcterms:modified>
  <cp:category/>
  <cp:version/>
  <cp:contentType/>
  <cp:contentStatus/>
</cp:coreProperties>
</file>